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isebashanaik/Downloads/"/>
    </mc:Choice>
  </mc:AlternateContent>
  <xr:revisionPtr revIDLastSave="0" documentId="13_ncr:1_{E8CAE3F5-BA80-9346-A715-5E7501CE79C6}" xr6:coauthVersionLast="47" xr6:coauthVersionMax="47" xr10:uidLastSave="{00000000-0000-0000-0000-000000000000}"/>
  <bookViews>
    <workbookView xWindow="200" yWindow="680" windowWidth="34360" windowHeight="19860" activeTab="9" xr2:uid="{6D13C453-BF0D-A14E-BA9C-4F9D87CCD873}"/>
  </bookViews>
  <sheets>
    <sheet name="Cover Page" sheetId="1" r:id="rId1"/>
    <sheet name="Personal Data &amp; Goals" sheetId="2" r:id="rId2"/>
    <sheet name="FINANCIALS" sheetId="3" r:id="rId3"/>
    <sheet name="INFLOWS &amp; OUTFLOWS" sheetId="4" r:id="rId4"/>
    <sheet name="Retirement" sheetId="5" r:id="rId5"/>
    <sheet name="Retirement Cashflow" sheetId="6" r:id="rId6"/>
    <sheet name="Child Future Goals" sheetId="7" r:id="rId7"/>
    <sheet name="Contingency Fund" sheetId="8" r:id="rId8"/>
    <sheet name="Protection" sheetId="9" r:id="rId9"/>
    <sheet name="Recomendation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3" l="1"/>
  <c r="F56" i="3"/>
  <c r="I56" i="3" s="1"/>
  <c r="F55" i="3"/>
  <c r="I55" i="3" s="1"/>
  <c r="D55" i="3"/>
  <c r="F7" i="2"/>
  <c r="F10" i="2"/>
  <c r="H22" i="4"/>
  <c r="H24" i="4"/>
  <c r="H23" i="4"/>
  <c r="H21" i="4"/>
  <c r="C39" i="4"/>
  <c r="C38" i="4"/>
  <c r="C37" i="4"/>
  <c r="C36" i="4"/>
  <c r="C35" i="4"/>
  <c r="F21" i="2"/>
  <c r="F20" i="2"/>
  <c r="F19" i="2"/>
  <c r="F18" i="2"/>
  <c r="D21" i="2"/>
  <c r="D20" i="2"/>
  <c r="D19" i="2"/>
  <c r="D18" i="2"/>
  <c r="H21" i="9"/>
  <c r="H19" i="9"/>
  <c r="H18" i="9"/>
  <c r="H14" i="9"/>
  <c r="H12" i="9"/>
  <c r="H11" i="9"/>
  <c r="H20" i="7"/>
  <c r="G20" i="7"/>
  <c r="F20" i="7"/>
  <c r="H19" i="7"/>
  <c r="G19" i="7"/>
  <c r="F19" i="7"/>
  <c r="F17" i="7"/>
  <c r="K26" i="7" s="1"/>
  <c r="K27" i="7" s="1"/>
  <c r="F5" i="7"/>
  <c r="K14" i="7" s="1"/>
  <c r="K15" i="7" s="1"/>
  <c r="G33" i="2"/>
  <c r="G34" i="2"/>
  <c r="G35" i="2"/>
  <c r="H8" i="7"/>
  <c r="G8" i="7"/>
  <c r="F8" i="7"/>
  <c r="H7" i="7"/>
  <c r="G7" i="7"/>
  <c r="F7" i="7"/>
  <c r="E22" i="5"/>
  <c r="F8" i="5"/>
  <c r="E21" i="5"/>
  <c r="D8" i="5"/>
  <c r="D7" i="5"/>
  <c r="D29" i="4"/>
  <c r="D36" i="4" s="1"/>
  <c r="D24" i="4"/>
  <c r="D35" i="4" s="1"/>
  <c r="G55" i="3" l="1"/>
  <c r="H55" i="3"/>
  <c r="G56" i="3"/>
  <c r="H56" i="3"/>
  <c r="H25" i="4"/>
  <c r="D38" i="4" s="1"/>
  <c r="E4" i="6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H30" i="4"/>
  <c r="E31" i="6" l="1"/>
  <c r="E13" i="5"/>
  <c r="D11" i="4"/>
  <c r="C32" i="2"/>
  <c r="C31" i="2"/>
  <c r="C30" i="2"/>
  <c r="C29" i="2"/>
  <c r="C28" i="2"/>
  <c r="C27" i="2"/>
  <c r="H20" i="9"/>
  <c r="H23" i="9" s="1"/>
  <c r="F11" i="2"/>
  <c r="F9" i="2"/>
  <c r="H17" i="7" s="1"/>
  <c r="F8" i="2"/>
  <c r="G27" i="2" s="1"/>
  <c r="F6" i="2"/>
  <c r="H13" i="9" s="1"/>
  <c r="H16" i="9" s="1"/>
  <c r="E36" i="4" l="1"/>
  <c r="E35" i="4"/>
  <c r="E38" i="4"/>
  <c r="E32" i="6"/>
  <c r="E7" i="5"/>
  <c r="E15" i="5" s="1"/>
  <c r="E16" i="5" s="1"/>
  <c r="G4" i="6" s="1"/>
  <c r="G5" i="6" s="1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F24" i="7"/>
  <c r="G24" i="7"/>
  <c r="H24" i="7"/>
  <c r="G21" i="7"/>
  <c r="G23" i="7" s="1"/>
  <c r="H21" i="7"/>
  <c r="H23" i="7" s="1"/>
  <c r="F21" i="7"/>
  <c r="F23" i="7" s="1"/>
  <c r="G30" i="2"/>
  <c r="G31" i="2"/>
  <c r="G32" i="2"/>
  <c r="F9" i="7"/>
  <c r="F11" i="7" s="1"/>
  <c r="G28" i="2"/>
  <c r="G9" i="7" s="1"/>
  <c r="G11" i="7" s="1"/>
  <c r="G29" i="2"/>
  <c r="H9" i="7" s="1"/>
  <c r="H11" i="7" s="1"/>
  <c r="H5" i="7"/>
  <c r="E8" i="5"/>
  <c r="I25" i="4"/>
  <c r="E29" i="4"/>
  <c r="E24" i="4"/>
  <c r="H27" i="7" l="1"/>
  <c r="G27" i="7"/>
  <c r="F27" i="7"/>
  <c r="E33" i="6"/>
  <c r="G32" i="6"/>
  <c r="E29" i="5"/>
  <c r="H26" i="7"/>
  <c r="G26" i="7"/>
  <c r="F26" i="7"/>
  <c r="F12" i="7"/>
  <c r="G12" i="7"/>
  <c r="H12" i="7"/>
  <c r="E20" i="5"/>
  <c r="E24" i="5" s="1"/>
  <c r="L27" i="7" l="1"/>
  <c r="G14" i="7"/>
  <c r="G15" i="7"/>
  <c r="H14" i="7"/>
  <c r="H15" i="7"/>
  <c r="F14" i="7"/>
  <c r="F15" i="7"/>
  <c r="E34" i="6"/>
  <c r="G33" i="6"/>
  <c r="L26" i="7"/>
  <c r="F4" i="6"/>
  <c r="I4" i="6" s="1"/>
  <c r="F5" i="6" s="1"/>
  <c r="E28" i="5"/>
  <c r="H4" i="6"/>
  <c r="L15" i="7" l="1"/>
  <c r="L14" i="7"/>
  <c r="E35" i="6"/>
  <c r="G34" i="6"/>
  <c r="I5" i="6"/>
  <c r="F6" i="6" s="1"/>
  <c r="H5" i="6"/>
  <c r="E31" i="5"/>
  <c r="E33" i="5"/>
  <c r="E36" i="6" l="1"/>
  <c r="G35" i="6"/>
  <c r="H6" i="6"/>
  <c r="I6" i="6"/>
  <c r="F7" i="6" s="1"/>
  <c r="E37" i="6" l="1"/>
  <c r="G36" i="6"/>
  <c r="I7" i="6"/>
  <c r="F8" i="6" s="1"/>
  <c r="H7" i="6"/>
  <c r="E38" i="6" l="1"/>
  <c r="G37" i="6"/>
  <c r="I8" i="6"/>
  <c r="F9" i="6" s="1"/>
  <c r="H8" i="6"/>
  <c r="E39" i="6" l="1"/>
  <c r="G38" i="6"/>
  <c r="I9" i="6"/>
  <c r="F10" i="6" s="1"/>
  <c r="H9" i="6"/>
  <c r="E40" i="6" l="1"/>
  <c r="G39" i="6"/>
  <c r="I10" i="6"/>
  <c r="F11" i="6" s="1"/>
  <c r="H10" i="6"/>
  <c r="E41" i="6" l="1"/>
  <c r="G40" i="6"/>
  <c r="I11" i="6"/>
  <c r="F12" i="6" s="1"/>
  <c r="H11" i="6"/>
  <c r="E42" i="6" l="1"/>
  <c r="G41" i="6"/>
  <c r="I12" i="6"/>
  <c r="F13" i="6" s="1"/>
  <c r="H12" i="6"/>
  <c r="E43" i="6" l="1"/>
  <c r="G42" i="6"/>
  <c r="I13" i="6"/>
  <c r="F14" i="6" s="1"/>
  <c r="H13" i="6"/>
  <c r="E44" i="6" l="1"/>
  <c r="G43" i="6"/>
  <c r="H14" i="6"/>
  <c r="E45" i="6" l="1"/>
  <c r="G44" i="6"/>
  <c r="I14" i="6"/>
  <c r="H15" i="6"/>
  <c r="E46" i="6" l="1"/>
  <c r="G45" i="6"/>
  <c r="F15" i="6"/>
  <c r="I15" i="6" s="1"/>
  <c r="F16" i="6" s="1"/>
  <c r="I16" i="6" s="1"/>
  <c r="F17" i="6" s="1"/>
  <c r="H16" i="6"/>
  <c r="E47" i="6" l="1"/>
  <c r="G46" i="6"/>
  <c r="I17" i="6"/>
  <c r="F18" i="6" s="1"/>
  <c r="H17" i="6"/>
  <c r="E48" i="6" l="1"/>
  <c r="G47" i="6"/>
  <c r="I18" i="6"/>
  <c r="F19" i="6" s="1"/>
  <c r="I19" i="6" s="1"/>
  <c r="F20" i="6" s="1"/>
  <c r="H18" i="6"/>
  <c r="E49" i="6" l="1"/>
  <c r="G48" i="6"/>
  <c r="H19" i="6"/>
  <c r="I20" i="6"/>
  <c r="F21" i="6" s="1"/>
  <c r="E50" i="6" l="1"/>
  <c r="G49" i="6"/>
  <c r="I21" i="6"/>
  <c r="F22" i="6" s="1"/>
  <c r="H20" i="6"/>
  <c r="E51" i="6" l="1"/>
  <c r="G50" i="6"/>
  <c r="H21" i="6"/>
  <c r="I22" i="6"/>
  <c r="F23" i="6" s="1"/>
  <c r="E52" i="6" l="1"/>
  <c r="G51" i="6"/>
  <c r="H22" i="6"/>
  <c r="I23" i="6"/>
  <c r="F24" i="6" s="1"/>
  <c r="E53" i="6" l="1"/>
  <c r="G52" i="6"/>
  <c r="H23" i="6"/>
  <c r="E54" i="6" l="1"/>
  <c r="G53" i="6"/>
  <c r="I24" i="6"/>
  <c r="F25" i="6" s="1"/>
  <c r="I25" i="6" s="1"/>
  <c r="F26" i="6" s="1"/>
  <c r="H24" i="6"/>
  <c r="E55" i="6" l="1"/>
  <c r="G54" i="6"/>
  <c r="H25" i="6"/>
  <c r="I26" i="6"/>
  <c r="F27" i="6" s="1"/>
  <c r="E56" i="6" l="1"/>
  <c r="G55" i="6"/>
  <c r="H26" i="6"/>
  <c r="E57" i="6" l="1"/>
  <c r="G56" i="6"/>
  <c r="I27" i="6"/>
  <c r="F28" i="6" s="1"/>
  <c r="H27" i="6"/>
  <c r="E58" i="6" l="1"/>
  <c r="G57" i="6"/>
  <c r="I28" i="6"/>
  <c r="F29" i="6" s="1"/>
  <c r="I29" i="6" s="1"/>
  <c r="F30" i="6" s="1"/>
  <c r="H28" i="6"/>
  <c r="E59" i="6" l="1"/>
  <c r="G58" i="6"/>
  <c r="H29" i="6"/>
  <c r="I30" i="6"/>
  <c r="F31" i="6" s="1"/>
  <c r="E60" i="6" l="1"/>
  <c r="G59" i="6"/>
  <c r="I31" i="6"/>
  <c r="F32" i="6" s="1"/>
  <c r="H30" i="6"/>
  <c r="E61" i="6" l="1"/>
  <c r="G60" i="6"/>
  <c r="H31" i="6"/>
  <c r="E62" i="6" l="1"/>
  <c r="G61" i="6"/>
  <c r="I32" i="6"/>
  <c r="F33" i="6" s="1"/>
  <c r="I33" i="6" s="1"/>
  <c r="F34" i="6" s="1"/>
  <c r="H32" i="6"/>
  <c r="E63" i="6" l="1"/>
  <c r="G62" i="6"/>
  <c r="I34" i="6"/>
  <c r="F35" i="6" s="1"/>
  <c r="H33" i="6"/>
  <c r="E64" i="6" l="1"/>
  <c r="G63" i="6"/>
  <c r="H34" i="6"/>
  <c r="E65" i="6" l="1"/>
  <c r="G64" i="6"/>
  <c r="I35" i="6"/>
  <c r="F36" i="6" s="1"/>
  <c r="H35" i="6"/>
  <c r="G65" i="6" l="1"/>
  <c r="I36" i="6"/>
  <c r="F37" i="6" s="1"/>
  <c r="H36" i="6"/>
  <c r="I37" i="6" l="1"/>
  <c r="F38" i="6" s="1"/>
  <c r="H37" i="6"/>
  <c r="I38" i="6" l="1"/>
  <c r="F39" i="6" s="1"/>
  <c r="I39" i="6" s="1"/>
  <c r="F40" i="6" s="1"/>
  <c r="H38" i="6"/>
  <c r="H39" i="6" l="1"/>
  <c r="I40" i="6" l="1"/>
  <c r="F41" i="6" s="1"/>
  <c r="H40" i="6"/>
  <c r="H41" i="6" l="1"/>
  <c r="I41" i="6"/>
  <c r="H42" i="6"/>
  <c r="F42" i="6" l="1"/>
  <c r="I42" i="6" s="1"/>
  <c r="F43" i="6" s="1"/>
  <c r="I43" i="6" s="1"/>
  <c r="F44" i="6" s="1"/>
  <c r="H43" i="6"/>
  <c r="I44" i="6" l="1"/>
  <c r="F45" i="6" s="1"/>
  <c r="H44" i="6"/>
  <c r="I45" i="6" l="1"/>
  <c r="F46" i="6" s="1"/>
  <c r="H45" i="6"/>
  <c r="H46" i="6" l="1"/>
  <c r="I46" i="6" l="1"/>
  <c r="H47" i="6"/>
  <c r="F47" i="6" l="1"/>
  <c r="I47" i="6" s="1"/>
  <c r="F48" i="6" s="1"/>
  <c r="I48" i="6" s="1"/>
  <c r="F49" i="6" s="1"/>
  <c r="I49" i="6" s="1"/>
  <c r="F50" i="6" s="1"/>
  <c r="H48" i="6"/>
  <c r="I50" i="6" l="1"/>
  <c r="F51" i="6" s="1"/>
  <c r="H49" i="6"/>
  <c r="H50" i="6" l="1"/>
  <c r="I51" i="6"/>
  <c r="F52" i="6" s="1"/>
  <c r="I52" i="6" l="1"/>
  <c r="F53" i="6" s="1"/>
  <c r="H51" i="6"/>
  <c r="H52" i="6" l="1"/>
  <c r="I53" i="6"/>
  <c r="F54" i="6" s="1"/>
  <c r="I54" i="6" l="1"/>
  <c r="F55" i="6" s="1"/>
  <c r="H53" i="6"/>
  <c r="I55" i="6" l="1"/>
  <c r="F56" i="6" s="1"/>
  <c r="H54" i="6"/>
  <c r="I56" i="6" l="1"/>
  <c r="F57" i="6" s="1"/>
  <c r="H55" i="6"/>
  <c r="H56" i="6" l="1"/>
  <c r="I57" i="6"/>
  <c r="F58" i="6" s="1"/>
  <c r="I58" i="6" l="1"/>
  <c r="F59" i="6" s="1"/>
  <c r="H57" i="6"/>
  <c r="H58" i="6" l="1"/>
  <c r="I59" i="6"/>
  <c r="F60" i="6" s="1"/>
  <c r="I60" i="6" l="1"/>
  <c r="F61" i="6" s="1"/>
  <c r="H59" i="6"/>
  <c r="H60" i="6" l="1"/>
  <c r="I61" i="6"/>
  <c r="F62" i="6" s="1"/>
  <c r="I62" i="6" l="1"/>
  <c r="F63" i="6" s="1"/>
  <c r="H61" i="6"/>
  <c r="H62" i="6" l="1"/>
  <c r="I63" i="6" l="1"/>
  <c r="F64" i="6" s="1"/>
  <c r="I64" i="6" s="1"/>
  <c r="F65" i="6" s="1"/>
  <c r="H63" i="6"/>
  <c r="H64" i="6" l="1"/>
  <c r="I65" i="6"/>
  <c r="H65" i="6" l="1"/>
  <c r="H20" i="4"/>
  <c r="J14" i="8" s="1"/>
  <c r="J16" i="8" s="1"/>
  <c r="H28" i="4" l="1"/>
  <c r="H27" i="4" s="1"/>
  <c r="D39" i="4" s="1"/>
  <c r="E39" i="4" s="1"/>
  <c r="D37" i="4"/>
  <c r="E37" i="4" s="1"/>
  <c r="I20" i="4"/>
  <c r="I27" i="4" l="1"/>
</calcChain>
</file>

<file path=xl/sharedStrings.xml><?xml version="1.0" encoding="utf-8"?>
<sst xmlns="http://schemas.openxmlformats.org/spreadsheetml/2006/main" count="193" uniqueCount="151">
  <si>
    <t xml:space="preserve">FINANCIAL PLAN </t>
  </si>
  <si>
    <t>OF</t>
  </si>
  <si>
    <t>Mr &amp; Mrs</t>
  </si>
  <si>
    <t>Prepared by</t>
  </si>
  <si>
    <t>Name</t>
  </si>
  <si>
    <t>Date of Birth</t>
  </si>
  <si>
    <t>PAN</t>
  </si>
  <si>
    <t>Age</t>
  </si>
  <si>
    <t>Expected Retirement Age</t>
  </si>
  <si>
    <t>FAMILY DETAILS</t>
  </si>
  <si>
    <t>CONTACT DETAILS</t>
  </si>
  <si>
    <t>Address</t>
  </si>
  <si>
    <t>Mobile No.</t>
  </si>
  <si>
    <t>Email Id</t>
  </si>
  <si>
    <t>Designation</t>
  </si>
  <si>
    <t>Organisation</t>
  </si>
  <si>
    <t>Current Cost</t>
  </si>
  <si>
    <t>Goal By</t>
  </si>
  <si>
    <t>Years Left</t>
  </si>
  <si>
    <t>Graduation</t>
  </si>
  <si>
    <t>Goals</t>
  </si>
  <si>
    <t>Marriage</t>
  </si>
  <si>
    <t>Buying House</t>
  </si>
  <si>
    <t>Buying or Upgrading Car</t>
  </si>
  <si>
    <t>Spesific Goals</t>
  </si>
  <si>
    <t>GOALS TO BE PLANNED FOR</t>
  </si>
  <si>
    <t>Name of the Asset</t>
  </si>
  <si>
    <t>Present Value</t>
  </si>
  <si>
    <t xml:space="preserve">Loan Till </t>
  </si>
  <si>
    <t>EMI</t>
  </si>
  <si>
    <t>Interest Rate</t>
  </si>
  <si>
    <t>ROI</t>
  </si>
  <si>
    <t>OutStanding Loan</t>
  </si>
  <si>
    <t>REAL ESTATE ASSETS</t>
  </si>
  <si>
    <t>Policy Name</t>
  </si>
  <si>
    <t>Policy Type</t>
  </si>
  <si>
    <t>Sum Assured</t>
  </si>
  <si>
    <t>Premium</t>
  </si>
  <si>
    <t>Start Date</t>
  </si>
  <si>
    <t>PPT</t>
  </si>
  <si>
    <t>End Date</t>
  </si>
  <si>
    <t>Maturity Amount</t>
  </si>
  <si>
    <t>INSURANCE POLICIES</t>
  </si>
  <si>
    <t>Bank Name</t>
  </si>
  <si>
    <t>Account Type</t>
  </si>
  <si>
    <t>Balance</t>
  </si>
  <si>
    <t>Maturity</t>
  </si>
  <si>
    <t>ACCOUNTS &amp; FIXED DEPOSITS</t>
  </si>
  <si>
    <t>Invested Amnt</t>
  </si>
  <si>
    <t>Type</t>
  </si>
  <si>
    <t>Current Value</t>
  </si>
  <si>
    <t>SIP/Chit Amnt</t>
  </si>
  <si>
    <t>Monthly Income</t>
  </si>
  <si>
    <t>Additional Income</t>
  </si>
  <si>
    <t>Rental Income</t>
  </si>
  <si>
    <t>Spouse's Income</t>
  </si>
  <si>
    <t>Total Monthly Inflow</t>
  </si>
  <si>
    <t>MONTHLY INFLOWS</t>
  </si>
  <si>
    <t>House Rent &amp; Maintainance</t>
  </si>
  <si>
    <t>Property Tax</t>
  </si>
  <si>
    <t>Utilities</t>
  </si>
  <si>
    <t>Groceries</t>
  </si>
  <si>
    <t>Transportation</t>
  </si>
  <si>
    <t>Medical Expenses</t>
  </si>
  <si>
    <t>Children School Fees</t>
  </si>
  <si>
    <t>Insurance Premiums</t>
  </si>
  <si>
    <t>Total Essential Expenses</t>
  </si>
  <si>
    <t>Maid expense</t>
  </si>
  <si>
    <t>Shopping</t>
  </si>
  <si>
    <t>Travel Expenses</t>
  </si>
  <si>
    <t>Dine &amp; Entertainment</t>
  </si>
  <si>
    <t>Total Life Style Expenses</t>
  </si>
  <si>
    <t>Home Loan EMI</t>
  </si>
  <si>
    <t>Car Loan EMI</t>
  </si>
  <si>
    <t>Personal Loan EMI</t>
  </si>
  <si>
    <t>Other EMIs</t>
  </si>
  <si>
    <t>Total EMIs</t>
  </si>
  <si>
    <t>Mutual Fund SIP</t>
  </si>
  <si>
    <t>Stock SIP</t>
  </si>
  <si>
    <t>Reccuring Deposit</t>
  </si>
  <si>
    <t>Others</t>
  </si>
  <si>
    <t>Total Investments</t>
  </si>
  <si>
    <t>Leftout For the Month</t>
  </si>
  <si>
    <t>Total Out Flows</t>
  </si>
  <si>
    <t>Current Age</t>
  </si>
  <si>
    <t>Age @ Retirement</t>
  </si>
  <si>
    <t>Pension till Age</t>
  </si>
  <si>
    <t>FUTURE VALUE OF PRESENT EXPENSES</t>
  </si>
  <si>
    <t>Current Monthly Expenses</t>
  </si>
  <si>
    <t>Inflation</t>
  </si>
  <si>
    <t>Expense at Retirement</t>
  </si>
  <si>
    <t>Monthly Expenses</t>
  </si>
  <si>
    <t>RETIREMENT CORPUS CALCULATION</t>
  </si>
  <si>
    <t>Pension Required for Months</t>
  </si>
  <si>
    <t>Expected Return on Corpus</t>
  </si>
  <si>
    <t>Corpus Required</t>
  </si>
  <si>
    <t>MONTHLY INVESTMENT REQUIRED</t>
  </si>
  <si>
    <t>Months Left to Retire</t>
  </si>
  <si>
    <t>Return on Investment</t>
  </si>
  <si>
    <t>Monthly Investment Required</t>
  </si>
  <si>
    <t>Year</t>
  </si>
  <si>
    <t>Begin Value</t>
  </si>
  <si>
    <t>Monthly Pension</t>
  </si>
  <si>
    <t>Pension Paid for the Year</t>
  </si>
  <si>
    <t>End Value</t>
  </si>
  <si>
    <t>Years left to Retire</t>
  </si>
  <si>
    <t>Post Graduation</t>
  </si>
  <si>
    <t>Present Cost</t>
  </si>
  <si>
    <t>Goal Target Age</t>
  </si>
  <si>
    <t>No. of Months Left</t>
  </si>
  <si>
    <t>Expected Return</t>
  </si>
  <si>
    <t>Cost @ the Target Age</t>
  </si>
  <si>
    <t>dd/mm/yyyy</t>
  </si>
  <si>
    <t>Particulars</t>
  </si>
  <si>
    <t>Total Investment       Required for</t>
  </si>
  <si>
    <t>CONTINGENCY FUND</t>
  </si>
  <si>
    <t>No. of Months</t>
  </si>
  <si>
    <t>Required Contingency Fund</t>
  </si>
  <si>
    <t xml:space="preserve">Insurance Cover Required </t>
  </si>
  <si>
    <t>Insurance Cover Required for</t>
  </si>
  <si>
    <t>Retirement Age</t>
  </si>
  <si>
    <t>Expected Growth</t>
  </si>
  <si>
    <t>Money Purse</t>
  </si>
  <si>
    <t>Type of Loan</t>
  </si>
  <si>
    <t>Total Loan Amnt</t>
  </si>
  <si>
    <t>Term</t>
  </si>
  <si>
    <t>Car Loan</t>
  </si>
  <si>
    <t>Personal Loan</t>
  </si>
  <si>
    <t>Other Loans</t>
  </si>
  <si>
    <t>OutStanding</t>
  </si>
  <si>
    <t>LIABILITIES</t>
  </si>
  <si>
    <t>Total</t>
  </si>
  <si>
    <t>INSURANCE COVER REQUIRED</t>
  </si>
  <si>
    <t>Remarks</t>
  </si>
  <si>
    <t>ASSETS &amp; LIABILITIES</t>
  </si>
  <si>
    <t>STOCKS, MUTUAL FUNDS, CHITS ETC…</t>
  </si>
  <si>
    <t>MONTHLY CASH INFLOWS &amp; OUTFLOWS</t>
  </si>
  <si>
    <t>Stocks</t>
  </si>
  <si>
    <t>Mutual Funds</t>
  </si>
  <si>
    <t>Chits</t>
  </si>
  <si>
    <t>RD</t>
  </si>
  <si>
    <t>MONTHLY OUTFLOWS</t>
  </si>
  <si>
    <t>PARAMETER</t>
  </si>
  <si>
    <t>EXPENSE</t>
  </si>
  <si>
    <t>%</t>
  </si>
  <si>
    <t xml:space="preserve"> </t>
  </si>
  <si>
    <t>RETIREMENT PLANNING</t>
  </si>
  <si>
    <t xml:space="preserve">CHILDREN FUTURE PLANNING </t>
  </si>
  <si>
    <t>Lumpsum Required Right Now</t>
  </si>
  <si>
    <t>Lumpsum required now for</t>
  </si>
  <si>
    <t>Lumpsum Amount for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</si>
</sst>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₹&quot;#,##0.00_);[Red]\(&quot;₹&quot;#,##0.00\)"/>
    <numFmt numFmtId="164" formatCode="dd/mm/yyyy;@"/>
    <numFmt numFmtId="165" formatCode="&quot;₹&quot;#,##0.00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sz val="36"/>
      <color theme="1"/>
      <name val="Aptos Narrow"/>
      <scheme val="minor"/>
    </font>
    <font>
      <b/>
      <sz val="36"/>
      <color theme="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64" fontId="2" fillId="0" borderId="11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vertical="center"/>
    </xf>
    <xf numFmtId="0" fontId="2" fillId="0" borderId="13" xfId="0" applyFont="1" applyBorder="1"/>
    <xf numFmtId="0" fontId="2" fillId="0" borderId="3" xfId="0" applyFont="1" applyBorder="1"/>
    <xf numFmtId="1" fontId="2" fillId="0" borderId="11" xfId="0" applyNumberFormat="1" applyFont="1" applyBorder="1"/>
    <xf numFmtId="165" fontId="2" fillId="0" borderId="11" xfId="0" applyNumberFormat="1" applyFont="1" applyBorder="1"/>
    <xf numFmtId="0" fontId="3" fillId="0" borderId="0" xfId="0" applyFont="1"/>
    <xf numFmtId="0" fontId="3" fillId="0" borderId="11" xfId="0" applyFont="1" applyBorder="1"/>
    <xf numFmtId="165" fontId="3" fillId="0" borderId="11" xfId="0" applyNumberFormat="1" applyFont="1" applyBorder="1"/>
    <xf numFmtId="165" fontId="3" fillId="0" borderId="0" xfId="0" applyNumberFormat="1" applyFont="1"/>
    <xf numFmtId="9" fontId="3" fillId="0" borderId="0" xfId="1" applyFont="1"/>
    <xf numFmtId="9" fontId="3" fillId="0" borderId="0" xfId="1" applyFont="1" applyBorder="1"/>
    <xf numFmtId="9" fontId="2" fillId="0" borderId="0" xfId="0" applyNumberFormat="1" applyFont="1"/>
    <xf numFmtId="9" fontId="2" fillId="0" borderId="11" xfId="0" applyNumberFormat="1" applyFont="1" applyBorder="1"/>
    <xf numFmtId="8" fontId="2" fillId="0" borderId="11" xfId="0" applyNumberFormat="1" applyFont="1" applyBorder="1"/>
    <xf numFmtId="0" fontId="2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0" borderId="1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21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9" fontId="2" fillId="0" borderId="21" xfId="0" applyNumberFormat="1" applyFont="1" applyBorder="1"/>
    <xf numFmtId="8" fontId="2" fillId="0" borderId="21" xfId="0" applyNumberFormat="1" applyFont="1" applyBorder="1"/>
    <xf numFmtId="9" fontId="2" fillId="0" borderId="11" xfId="1" applyFont="1" applyBorder="1"/>
    <xf numFmtId="0" fontId="2" fillId="0" borderId="19" xfId="0" applyFont="1" applyBorder="1" applyAlignment="1">
      <alignment horizontal="right" wrapText="1"/>
    </xf>
    <xf numFmtId="9" fontId="2" fillId="0" borderId="11" xfId="0" applyNumberFormat="1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165" fontId="2" fillId="0" borderId="13" xfId="0" applyNumberFormat="1" applyFont="1" applyBorder="1"/>
    <xf numFmtId="0" fontId="4" fillId="2" borderId="11" xfId="0" applyFont="1" applyFill="1" applyBorder="1" applyAlignment="1">
      <alignment horizontal="center"/>
    </xf>
    <xf numFmtId="165" fontId="2" fillId="0" borderId="0" xfId="0" applyNumberFormat="1" applyFont="1"/>
    <xf numFmtId="9" fontId="2" fillId="0" borderId="0" xfId="1" applyFont="1" applyBorder="1"/>
    <xf numFmtId="0" fontId="2" fillId="0" borderId="17" xfId="0" applyFont="1" applyBorder="1"/>
    <xf numFmtId="0" fontId="2" fillId="0" borderId="15" xfId="0" applyFont="1" applyBorder="1"/>
    <xf numFmtId="0" fontId="2" fillId="0" borderId="22" xfId="0" applyFont="1" applyBorder="1"/>
    <xf numFmtId="0" fontId="2" fillId="0" borderId="12" xfId="0" applyFont="1" applyBorder="1"/>
    <xf numFmtId="0" fontId="2" fillId="0" borderId="23" xfId="0" applyFont="1" applyBorder="1"/>
    <xf numFmtId="0" fontId="2" fillId="0" borderId="14" xfId="0" applyFont="1" applyBorder="1"/>
    <xf numFmtId="0" fontId="2" fillId="0" borderId="24" xfId="0" applyFont="1" applyBorder="1"/>
    <xf numFmtId="165" fontId="2" fillId="0" borderId="11" xfId="0" applyNumberFormat="1" applyFont="1" applyBorder="1" applyAlignment="1">
      <alignment horizontal="center"/>
    </xf>
    <xf numFmtId="10" fontId="2" fillId="0" borderId="11" xfId="1" applyNumberFormat="1" applyFont="1" applyBorder="1" applyAlignment="1">
      <alignment horizontal="center"/>
    </xf>
    <xf numFmtId="8" fontId="2" fillId="0" borderId="11" xfId="0" applyNumberFormat="1" applyFont="1" applyBorder="1" applyAlignment="1">
      <alignment horizontal="center" vertical="center"/>
    </xf>
    <xf numFmtId="8" fontId="2" fillId="0" borderId="11" xfId="0" applyNumberFormat="1" applyFont="1" applyBorder="1" applyAlignment="1">
      <alignment vertical="center"/>
    </xf>
    <xf numFmtId="0" fontId="2" fillId="0" borderId="18" xfId="0" applyFont="1" applyBorder="1" applyAlignment="1">
      <alignment wrapText="1"/>
    </xf>
    <xf numFmtId="8" fontId="2" fillId="0" borderId="18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10" fontId="2" fillId="0" borderId="11" xfId="1" applyNumberFormat="1" applyFont="1" applyBorder="1"/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11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7E79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34C-B24D-8691-5212EEC3421C}"/>
              </c:ext>
            </c:extLst>
          </c:dPt>
          <c:dPt>
            <c:idx val="1"/>
            <c:bubble3D val="0"/>
            <c:spPr>
              <a:solidFill>
                <a:srgbClr val="FF7E79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634C-B24D-8691-5212EEC3421C}"/>
              </c:ext>
            </c:extLst>
          </c:dPt>
          <c:dPt>
            <c:idx val="2"/>
            <c:bubble3D val="0"/>
            <c:spPr>
              <a:solidFill>
                <a:srgbClr val="FF26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34C-B24D-8691-5212EEC3421C}"/>
              </c:ext>
            </c:extLst>
          </c:dPt>
          <c:dPt>
            <c:idx val="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634C-B24D-8691-5212EEC3421C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34C-B24D-8691-5212EEC3421C}"/>
              </c:ext>
            </c:extLst>
          </c:dPt>
          <c:dLbls>
            <c:dLbl>
              <c:idx val="4"/>
              <c:layout>
                <c:manualLayout>
                  <c:x val="2.2542153378849846E-2"/>
                  <c:y val="4.9778284293410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4C-B24D-8691-5212EEC3421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'INFLOWS &amp; OUTFLOWS'!$C$35:$C$39</c:f>
              <c:strCache>
                <c:ptCount val="5"/>
                <c:pt idx="0">
                  <c:v>Total Essential Expenses</c:v>
                </c:pt>
                <c:pt idx="1">
                  <c:v>Total Life Style Expenses</c:v>
                </c:pt>
                <c:pt idx="2">
                  <c:v>Total EMIs</c:v>
                </c:pt>
                <c:pt idx="3">
                  <c:v>Total Investments</c:v>
                </c:pt>
                <c:pt idx="4">
                  <c:v>Leftout For the Month</c:v>
                </c:pt>
              </c:strCache>
            </c:strRef>
          </c:cat>
          <c:val>
            <c:numRef>
              <c:f>'INFLOWS &amp; OUTFLOWS'!$D$35:$D$39</c:f>
              <c:numCache>
                <c:formatCode>"₹"#,##0.00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C-B24D-8691-5212EEC342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183560453428951"/>
          <c:y val="0.14032379845116627"/>
          <c:w val="0.2802663085647808"/>
          <c:h val="0.513267603832279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>
      <a:outerShdw sx="1000" sy="1000" algn="ctr" rotWithShape="0">
        <a:schemeClr val="bg1"/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17</xdr:row>
      <xdr:rowOff>139701</xdr:rowOff>
    </xdr:from>
    <xdr:to>
      <xdr:col>5</xdr:col>
      <xdr:colOff>100343</xdr:colOff>
      <xdr:row>20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7B8CCD-F0E2-A5DF-EAA3-64019504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10337801"/>
          <a:ext cx="2665743" cy="1689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1025292</xdr:colOff>
      <xdr:row>11</xdr:row>
      <xdr:rowOff>557562</xdr:rowOff>
    </xdr:from>
    <xdr:to>
      <xdr:col>8</xdr:col>
      <xdr:colOff>815587</xdr:colOff>
      <xdr:row>16</xdr:row>
      <xdr:rowOff>302013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88E3B2-F042-F69A-C28A-116178374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5492" y="5459762"/>
          <a:ext cx="2228695" cy="2259051"/>
        </a:xfrm>
        <a:prstGeom prst="rect">
          <a:avLst/>
        </a:prstGeom>
      </xdr:spPr>
    </xdr:pic>
    <xdr:clientData/>
  </xdr:twoCellAnchor>
  <xdr:twoCellAnchor editAs="oneCell">
    <xdr:from>
      <xdr:col>4</xdr:col>
      <xdr:colOff>1285487</xdr:colOff>
      <xdr:row>22</xdr:row>
      <xdr:rowOff>340732</xdr:rowOff>
    </xdr:from>
    <xdr:to>
      <xdr:col>4</xdr:col>
      <xdr:colOff>2361600</xdr:colOff>
      <xdr:row>24</xdr:row>
      <xdr:rowOff>71864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AA6821-E567-33F1-3495-A05E5DA2A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4755" y="9555976"/>
          <a:ext cx="1076113" cy="944756"/>
        </a:xfrm>
        <a:prstGeom prst="rect">
          <a:avLst/>
        </a:prstGeom>
      </xdr:spPr>
    </xdr:pic>
    <xdr:clientData/>
  </xdr:twoCellAnchor>
  <xdr:twoCellAnchor editAs="oneCell">
    <xdr:from>
      <xdr:col>4</xdr:col>
      <xdr:colOff>1580995</xdr:colOff>
      <xdr:row>31</xdr:row>
      <xdr:rowOff>206918</xdr:rowOff>
    </xdr:from>
    <xdr:to>
      <xdr:col>4</xdr:col>
      <xdr:colOff>2817539</xdr:colOff>
      <xdr:row>34</xdr:row>
      <xdr:rowOff>53896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9E925F-B001-BDC7-F86B-93151834F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1595" y="17859918"/>
          <a:ext cx="1236544" cy="1269378"/>
        </a:xfrm>
        <a:prstGeom prst="rect">
          <a:avLst/>
        </a:prstGeom>
      </xdr:spPr>
    </xdr:pic>
    <xdr:clientData/>
  </xdr:twoCellAnchor>
  <xdr:twoCellAnchor editAs="oneCell">
    <xdr:from>
      <xdr:col>5</xdr:col>
      <xdr:colOff>1254512</xdr:colOff>
      <xdr:row>41</xdr:row>
      <xdr:rowOff>216828</xdr:rowOff>
    </xdr:from>
    <xdr:to>
      <xdr:col>5</xdr:col>
      <xdr:colOff>3382467</xdr:colOff>
      <xdr:row>43</xdr:row>
      <xdr:rowOff>200179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B41B858-55D4-15DA-574B-8FEF8F94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76829" y="19127438"/>
          <a:ext cx="2127955" cy="1196975"/>
        </a:xfrm>
        <a:prstGeom prst="rect">
          <a:avLst/>
        </a:prstGeom>
      </xdr:spPr>
    </xdr:pic>
    <xdr:clientData/>
  </xdr:twoCellAnchor>
  <xdr:twoCellAnchor editAs="oneCell">
    <xdr:from>
      <xdr:col>4</xdr:col>
      <xdr:colOff>2989147</xdr:colOff>
      <xdr:row>50</xdr:row>
      <xdr:rowOff>279521</xdr:rowOff>
    </xdr:from>
    <xdr:to>
      <xdr:col>5</xdr:col>
      <xdr:colOff>1000513</xdr:colOff>
      <xdr:row>52</xdr:row>
      <xdr:rowOff>239130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4EBE17E-3511-E798-A9F8-FA28C0890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98415" y="23743545"/>
          <a:ext cx="1378415" cy="1185934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2286000</xdr:colOff>
      <xdr:row>2</xdr:row>
      <xdr:rowOff>138113</xdr:rowOff>
    </xdr:from>
    <xdr:to>
      <xdr:col>9</xdr:col>
      <xdr:colOff>95954</xdr:colOff>
      <xdr:row>14</xdr:row>
      <xdr:rowOff>76200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0C4AEA6-2F12-147C-4C11-41E5C56C6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56600" y="1382713"/>
          <a:ext cx="12668954" cy="7126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457199</xdr:colOff>
      <xdr:row>2</xdr:row>
      <xdr:rowOff>546100</xdr:rowOff>
    </xdr:from>
    <xdr:to>
      <xdr:col>8</xdr:col>
      <xdr:colOff>502706</xdr:colOff>
      <xdr:row>13</xdr:row>
      <xdr:rowOff>177799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E1E8BE-EA9C-716C-C2A4-F5A1C9070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1199" y="1155700"/>
          <a:ext cx="10174371" cy="5778499"/>
        </a:xfrm>
        <a:prstGeom prst="rect">
          <a:avLst/>
        </a:prstGeom>
      </xdr:spPr>
    </xdr:pic>
    <xdr:clientData/>
  </xdr:twoCellAnchor>
  <xdr:twoCellAnchor>
    <xdr:from>
      <xdr:col>5</xdr:col>
      <xdr:colOff>307258</xdr:colOff>
      <xdr:row>31</xdr:row>
      <xdr:rowOff>368710</xdr:rowOff>
    </xdr:from>
    <xdr:to>
      <xdr:col>9</xdr:col>
      <xdr:colOff>143390</xdr:colOff>
      <xdr:row>40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2158E30-C164-0D67-3376-1EF996BAF4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2075215</xdr:colOff>
      <xdr:row>14</xdr:row>
      <xdr:rowOff>115455</xdr:rowOff>
    </xdr:from>
    <xdr:to>
      <xdr:col>10</xdr:col>
      <xdr:colOff>703074</xdr:colOff>
      <xdr:row>34</xdr:row>
      <xdr:rowOff>189643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A9E4C7-6200-30D8-7DF3-70ACE337C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5897" y="8485910"/>
          <a:ext cx="11587631" cy="11937142"/>
        </a:xfrm>
        <a:prstGeom prst="rect">
          <a:avLst/>
        </a:prstGeom>
      </xdr:spPr>
    </xdr:pic>
    <xdr:clientData/>
  </xdr:twoCellAnchor>
  <xdr:twoCellAnchor editAs="oneCell">
    <xdr:from>
      <xdr:col>5</xdr:col>
      <xdr:colOff>696451</xdr:colOff>
      <xdr:row>8</xdr:row>
      <xdr:rowOff>245806</xdr:rowOff>
    </xdr:from>
    <xdr:to>
      <xdr:col>7</xdr:col>
      <xdr:colOff>45474</xdr:colOff>
      <xdr:row>10</xdr:row>
      <xdr:rowOff>578874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D3D12D-A820-4F30-35E2-EB009833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33709" y="5141451"/>
          <a:ext cx="6108700" cy="1562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2545355</xdr:colOff>
      <xdr:row>16</xdr:row>
      <xdr:rowOff>112082</xdr:rowOff>
    </xdr:from>
    <xdr:to>
      <xdr:col>13</xdr:col>
      <xdr:colOff>463651</xdr:colOff>
      <xdr:row>24</xdr:row>
      <xdr:rowOff>510661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B3EDD6-6C31-1CE5-714E-9D557E2C4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49958" y="10856685"/>
          <a:ext cx="5316550" cy="5397944"/>
        </a:xfrm>
        <a:prstGeom prst="rect">
          <a:avLst/>
        </a:prstGeom>
      </xdr:spPr>
    </xdr:pic>
    <xdr:clientData/>
  </xdr:twoCellAnchor>
  <xdr:twoCellAnchor editAs="oneCell">
    <xdr:from>
      <xdr:col>9</xdr:col>
      <xdr:colOff>2681740</xdr:colOff>
      <xdr:row>15</xdr:row>
      <xdr:rowOff>38910</xdr:rowOff>
    </xdr:from>
    <xdr:to>
      <xdr:col>11</xdr:col>
      <xdr:colOff>1411110</xdr:colOff>
      <xdr:row>24</xdr:row>
      <xdr:rowOff>587961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DE46A1-1BED-4E48-956A-3F3B5B822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97296" y="10622243"/>
          <a:ext cx="5603497" cy="5709686"/>
        </a:xfrm>
        <a:prstGeom prst="rect">
          <a:avLst/>
        </a:prstGeom>
      </xdr:spPr>
    </xdr:pic>
    <xdr:clientData/>
  </xdr:twoCellAnchor>
  <xdr:twoCellAnchor editAs="oneCell">
    <xdr:from>
      <xdr:col>8</xdr:col>
      <xdr:colOff>79374</xdr:colOff>
      <xdr:row>3</xdr:row>
      <xdr:rowOff>361155</xdr:rowOff>
    </xdr:from>
    <xdr:to>
      <xdr:col>10</xdr:col>
      <xdr:colOff>2155095</xdr:colOff>
      <xdr:row>13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8E173A-4EB1-2050-600A-1049E6A00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04530" y="2186780"/>
          <a:ext cx="5933283" cy="5933283"/>
        </a:xfrm>
        <a:prstGeom prst="rect">
          <a:avLst/>
        </a:prstGeom>
      </xdr:spPr>
    </xdr:pic>
    <xdr:clientData/>
  </xdr:twoCellAnchor>
  <xdr:twoCellAnchor editAs="oneCell">
    <xdr:from>
      <xdr:col>10</xdr:col>
      <xdr:colOff>2282032</xdr:colOff>
      <xdr:row>7</xdr:row>
      <xdr:rowOff>321469</xdr:rowOff>
    </xdr:from>
    <xdr:to>
      <xdr:col>11</xdr:col>
      <xdr:colOff>2837655</xdr:colOff>
      <xdr:row>13</xdr:row>
      <xdr:rowOff>380999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EF4A25-5C7C-09F8-9635-17CBB1D89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760782" y="4607719"/>
          <a:ext cx="3750468" cy="3750468"/>
        </a:xfrm>
        <a:prstGeom prst="rect">
          <a:avLst/>
        </a:prstGeom>
      </xdr:spPr>
    </xdr:pic>
    <xdr:clientData/>
  </xdr:twoCellAnchor>
  <xdr:twoCellAnchor editAs="oneCell">
    <xdr:from>
      <xdr:col>10</xdr:col>
      <xdr:colOff>2877343</xdr:colOff>
      <xdr:row>3</xdr:row>
      <xdr:rowOff>79375</xdr:rowOff>
    </xdr:from>
    <xdr:to>
      <xdr:col>11</xdr:col>
      <xdr:colOff>2797967</xdr:colOff>
      <xdr:row>8</xdr:row>
      <xdr:rowOff>119063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924BA94-A9F1-20F5-8B4F-6E99429B7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356093" y="1905000"/>
          <a:ext cx="3115469" cy="3115469"/>
        </a:xfrm>
        <a:prstGeom prst="rect">
          <a:avLst/>
        </a:prstGeom>
      </xdr:spPr>
    </xdr:pic>
    <xdr:clientData/>
  </xdr:twoCellAnchor>
  <xdr:twoCellAnchor editAs="oneCell">
    <xdr:from>
      <xdr:col>7</xdr:col>
      <xdr:colOff>2301875</xdr:colOff>
      <xdr:row>15</xdr:row>
      <xdr:rowOff>22051</xdr:rowOff>
    </xdr:from>
    <xdr:to>
      <xdr:col>10</xdr:col>
      <xdr:colOff>926512</xdr:colOff>
      <xdr:row>25</xdr:row>
      <xdr:rowOff>282705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03E564D-B2BC-B2A1-ACFE-7BE777517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888859" y="10605384"/>
          <a:ext cx="5942256" cy="60462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3</xdr:row>
      <xdr:rowOff>495300</xdr:rowOff>
    </xdr:from>
    <xdr:to>
      <xdr:col>9</xdr:col>
      <xdr:colOff>2806700</xdr:colOff>
      <xdr:row>10</xdr:row>
      <xdr:rowOff>596901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111DC-A8B2-2D8F-2046-87DE8CB99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0700" y="1092200"/>
          <a:ext cx="7772400" cy="3886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711200</xdr:colOff>
      <xdr:row>1</xdr:row>
      <xdr:rowOff>508000</xdr:rowOff>
    </xdr:from>
    <xdr:to>
      <xdr:col>7</xdr:col>
      <xdr:colOff>3365500</xdr:colOff>
      <xdr:row>8</xdr:row>
      <xdr:rowOff>300567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8B6C7D-2B49-4057-0B67-CF25AFB1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8700" y="508000"/>
          <a:ext cx="8940800" cy="400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87F3-5B1B-D142-B72D-FA14CC7C358A}">
  <dimension ref="C1:L22"/>
  <sheetViews>
    <sheetView showGridLines="0" zoomScale="68" workbookViewId="0">
      <selection activeCell="O17" sqref="O17"/>
    </sheetView>
  </sheetViews>
  <sheetFormatPr baseColWidth="10" defaultRowHeight="47" x14ac:dyDescent="0.55000000000000004"/>
  <cols>
    <col min="1" max="3" width="10.83203125" style="1"/>
    <col min="4" max="4" width="18.6640625" style="1" customWidth="1"/>
    <col min="5" max="5" width="21.5" style="1" customWidth="1"/>
    <col min="6" max="6" width="25.33203125" style="1" customWidth="1"/>
    <col min="7" max="7" width="18.6640625" style="1" customWidth="1"/>
    <col min="8" max="8" width="19.6640625" style="1" customWidth="1"/>
    <col min="9" max="10" width="10.83203125" style="1"/>
    <col min="11" max="11" width="14" style="1" customWidth="1"/>
    <col min="12" max="16384" width="10.83203125" style="1"/>
  </cols>
  <sheetData>
    <row r="1" spans="3:12" ht="48" thickBot="1" x14ac:dyDescent="0.6"/>
    <row r="2" spans="3:12" ht="48" thickTop="1" x14ac:dyDescent="0.55000000000000004">
      <c r="C2" s="53"/>
      <c r="D2" s="48"/>
      <c r="E2" s="48"/>
      <c r="F2" s="48"/>
      <c r="G2" s="48"/>
      <c r="H2" s="48"/>
      <c r="I2" s="48"/>
      <c r="J2" s="48"/>
      <c r="K2" s="48"/>
      <c r="L2" s="49"/>
    </row>
    <row r="3" spans="3:12" x14ac:dyDescent="0.55000000000000004">
      <c r="C3" s="37"/>
      <c r="D3" s="64" t="s">
        <v>0</v>
      </c>
      <c r="E3" s="64"/>
      <c r="F3" s="64"/>
      <c r="G3" s="64"/>
      <c r="H3" s="64"/>
      <c r="I3" s="64"/>
      <c r="J3" s="64"/>
      <c r="K3" s="64"/>
      <c r="L3" s="50"/>
    </row>
    <row r="4" spans="3:12" x14ac:dyDescent="0.55000000000000004">
      <c r="C4" s="37"/>
      <c r="D4" s="64" t="s">
        <v>1</v>
      </c>
      <c r="E4" s="64"/>
      <c r="F4" s="64"/>
      <c r="G4" s="64"/>
      <c r="H4" s="64"/>
      <c r="I4" s="64"/>
      <c r="J4" s="64"/>
      <c r="K4" s="64"/>
      <c r="L4" s="50"/>
    </row>
    <row r="5" spans="3:12" ht="48" thickBot="1" x14ac:dyDescent="0.6">
      <c r="C5" s="37"/>
      <c r="D5" s="65" t="s">
        <v>2</v>
      </c>
      <c r="E5" s="65"/>
      <c r="F5" s="65"/>
      <c r="G5" s="65"/>
      <c r="H5" s="65"/>
      <c r="I5" s="65"/>
      <c r="J5" s="65"/>
      <c r="K5" s="65"/>
      <c r="L5" s="50"/>
    </row>
    <row r="6" spans="3:12" x14ac:dyDescent="0.55000000000000004">
      <c r="C6" s="37"/>
      <c r="D6" s="66"/>
      <c r="E6" s="67"/>
      <c r="F6" s="67"/>
      <c r="G6" s="67"/>
      <c r="H6" s="67"/>
      <c r="I6" s="67"/>
      <c r="J6" s="67"/>
      <c r="K6" s="68"/>
      <c r="L6" s="50"/>
    </row>
    <row r="7" spans="3:12" x14ac:dyDescent="0.55000000000000004">
      <c r="C7" s="37"/>
      <c r="D7" s="69"/>
      <c r="E7" s="63"/>
      <c r="F7" s="63"/>
      <c r="G7" s="63"/>
      <c r="H7" s="63"/>
      <c r="I7" s="63"/>
      <c r="J7" s="63"/>
      <c r="K7" s="70"/>
      <c r="L7" s="50"/>
    </row>
    <row r="8" spans="3:12" x14ac:dyDescent="0.55000000000000004">
      <c r="C8" s="37"/>
      <c r="D8" s="69"/>
      <c r="E8" s="63"/>
      <c r="F8" s="63"/>
      <c r="G8" s="63"/>
      <c r="H8" s="63"/>
      <c r="I8" s="63"/>
      <c r="J8" s="63"/>
      <c r="K8" s="70"/>
      <c r="L8" s="50"/>
    </row>
    <row r="9" spans="3:12" x14ac:dyDescent="0.55000000000000004">
      <c r="C9" s="37"/>
      <c r="D9" s="69"/>
      <c r="E9" s="63"/>
      <c r="F9" s="63"/>
      <c r="G9" s="63"/>
      <c r="H9" s="63"/>
      <c r="I9" s="63"/>
      <c r="J9" s="63"/>
      <c r="K9" s="70"/>
      <c r="L9" s="50"/>
    </row>
    <row r="10" spans="3:12" x14ac:dyDescent="0.55000000000000004">
      <c r="C10" s="37"/>
      <c r="D10" s="69"/>
      <c r="E10" s="63"/>
      <c r="F10" s="63"/>
      <c r="G10" s="63"/>
      <c r="H10" s="63"/>
      <c r="I10" s="63"/>
      <c r="J10" s="63"/>
      <c r="K10" s="70"/>
      <c r="L10" s="50"/>
    </row>
    <row r="11" spans="3:12" x14ac:dyDescent="0.55000000000000004">
      <c r="C11" s="37"/>
      <c r="D11" s="69"/>
      <c r="E11" s="63"/>
      <c r="F11" s="63"/>
      <c r="G11" s="63"/>
      <c r="H11" s="63"/>
      <c r="I11" s="63"/>
      <c r="J11" s="63"/>
      <c r="K11" s="70"/>
      <c r="L11" s="50"/>
    </row>
    <row r="12" spans="3:12" x14ac:dyDescent="0.55000000000000004">
      <c r="C12" s="37"/>
      <c r="D12" s="69"/>
      <c r="E12" s="63"/>
      <c r="F12" s="63"/>
      <c r="G12" s="63"/>
      <c r="H12" s="63"/>
      <c r="I12" s="63"/>
      <c r="J12" s="63"/>
      <c r="K12" s="70"/>
      <c r="L12" s="50"/>
    </row>
    <row r="13" spans="3:12" x14ac:dyDescent="0.55000000000000004">
      <c r="C13" s="37"/>
      <c r="D13" s="69"/>
      <c r="E13" s="63"/>
      <c r="F13" s="63"/>
      <c r="G13" s="63"/>
      <c r="H13" s="63"/>
      <c r="I13" s="63"/>
      <c r="J13" s="63"/>
      <c r="K13" s="70"/>
      <c r="L13" s="50"/>
    </row>
    <row r="14" spans="3:12" x14ac:dyDescent="0.55000000000000004">
      <c r="C14" s="37"/>
      <c r="D14" s="69"/>
      <c r="E14" s="63"/>
      <c r="F14" s="63"/>
      <c r="G14" s="63"/>
      <c r="H14" s="63"/>
      <c r="I14" s="63"/>
      <c r="J14" s="63"/>
      <c r="K14" s="70"/>
      <c r="L14" s="50"/>
    </row>
    <row r="15" spans="3:12" x14ac:dyDescent="0.55000000000000004">
      <c r="C15" s="37"/>
      <c r="D15" s="69"/>
      <c r="E15" s="63"/>
      <c r="F15" s="63"/>
      <c r="G15" s="63"/>
      <c r="H15" s="63"/>
      <c r="I15" s="63"/>
      <c r="J15" s="63"/>
      <c r="K15" s="70"/>
      <c r="L15" s="50"/>
    </row>
    <row r="16" spans="3:12" x14ac:dyDescent="0.55000000000000004">
      <c r="C16" s="37"/>
      <c r="D16" s="69"/>
      <c r="E16" s="63"/>
      <c r="F16" s="63"/>
      <c r="G16" s="63"/>
      <c r="H16" s="63"/>
      <c r="I16" s="63"/>
      <c r="J16" s="63"/>
      <c r="K16" s="70"/>
      <c r="L16" s="50"/>
    </row>
    <row r="17" spans="3:12" ht="48" thickBot="1" x14ac:dyDescent="0.6">
      <c r="C17" s="37"/>
      <c r="D17" s="71"/>
      <c r="E17" s="72"/>
      <c r="F17" s="72"/>
      <c r="G17" s="72"/>
      <c r="H17" s="72"/>
      <c r="I17" s="72"/>
      <c r="J17" s="72"/>
      <c r="K17" s="73"/>
      <c r="L17" s="50"/>
    </row>
    <row r="18" spans="3:12" x14ac:dyDescent="0.55000000000000004">
      <c r="C18" s="37"/>
      <c r="L18" s="50"/>
    </row>
    <row r="19" spans="3:12" x14ac:dyDescent="0.55000000000000004">
      <c r="C19" s="37"/>
      <c r="H19" s="63" t="s">
        <v>3</v>
      </c>
      <c r="I19" s="63"/>
      <c r="J19" s="63"/>
      <c r="K19" s="63"/>
      <c r="L19" s="50"/>
    </row>
    <row r="20" spans="3:12" x14ac:dyDescent="0.55000000000000004">
      <c r="C20" s="37"/>
      <c r="H20" s="63" t="s">
        <v>122</v>
      </c>
      <c r="I20" s="63"/>
      <c r="J20" s="63"/>
      <c r="K20" s="63"/>
      <c r="L20" s="50"/>
    </row>
    <row r="21" spans="3:12" ht="48" thickBot="1" x14ac:dyDescent="0.6">
      <c r="C21" s="54"/>
      <c r="D21" s="51"/>
      <c r="E21" s="51"/>
      <c r="F21" s="51"/>
      <c r="G21" s="51"/>
      <c r="H21" s="51"/>
      <c r="I21" s="51"/>
      <c r="J21" s="51"/>
      <c r="K21" s="51"/>
      <c r="L21" s="52"/>
    </row>
    <row r="22" spans="3:12" ht="48" thickTop="1" x14ac:dyDescent="0.55000000000000004"/>
  </sheetData>
  <mergeCells count="6">
    <mergeCell ref="H19:K19"/>
    <mergeCell ref="H20:K20"/>
    <mergeCell ref="D3:K3"/>
    <mergeCell ref="D4:K4"/>
    <mergeCell ref="D5:K5"/>
    <mergeCell ref="D6:K17"/>
  </mergeCells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C7FF1-438F-A649-A0B3-71F09037E3DC}">
  <dimension ref="A1"/>
  <sheetViews>
    <sheetView showGridLines="0" tabSelected="1" workbookViewId="0">
      <selection activeCell="U14" sqref="U14"/>
    </sheetView>
  </sheetViews>
  <sheetFormatPr baseColWidth="10" defaultRowHeight="47" x14ac:dyDescent="0.55000000000000004"/>
  <cols>
    <col min="1" max="16384" width="10.83203125" style="1"/>
  </cols>
  <sheetData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0338-8F4C-A24C-BCCC-1F9F9587B90D}">
  <sheetPr>
    <pageSetUpPr fitToPage="1"/>
  </sheetPr>
  <dimension ref="B1:H37"/>
  <sheetViews>
    <sheetView showGridLines="0" topLeftCell="A12" zoomScale="61" workbookViewId="0">
      <selection activeCell="E39" sqref="E39"/>
    </sheetView>
  </sheetViews>
  <sheetFormatPr baseColWidth="10" defaultRowHeight="47" x14ac:dyDescent="0.55000000000000004"/>
  <cols>
    <col min="1" max="2" width="10.83203125" style="1"/>
    <col min="3" max="3" width="58" style="1" customWidth="1"/>
    <col min="4" max="4" width="36.5" style="1" customWidth="1"/>
    <col min="5" max="5" width="41.5" style="1" customWidth="1"/>
    <col min="6" max="6" width="37.5" style="1" customWidth="1"/>
    <col min="7" max="7" width="42.83203125" style="1" customWidth="1"/>
    <col min="8" max="18" width="10.83203125" style="1"/>
    <col min="19" max="19" width="14.33203125" style="1" bestFit="1" customWidth="1"/>
    <col min="20" max="16384" width="10.83203125" style="1"/>
  </cols>
  <sheetData>
    <row r="1" spans="2:8" ht="48" thickBot="1" x14ac:dyDescent="0.6"/>
    <row r="2" spans="2:8" ht="49" thickTop="1" thickBot="1" x14ac:dyDescent="0.6">
      <c r="B2" s="53"/>
      <c r="C2" s="48"/>
      <c r="D2" s="48"/>
      <c r="E2" s="48"/>
      <c r="F2" s="48"/>
      <c r="G2" s="48"/>
      <c r="H2" s="49"/>
    </row>
    <row r="3" spans="2:8" ht="49" thickTop="1" thickBot="1" x14ac:dyDescent="0.6">
      <c r="B3" s="37"/>
      <c r="C3" s="74" t="s">
        <v>9</v>
      </c>
      <c r="D3" s="74"/>
      <c r="E3" s="74"/>
      <c r="F3" s="74"/>
      <c r="G3" s="74"/>
      <c r="H3" s="50"/>
    </row>
    <row r="4" spans="2:8" ht="16" customHeight="1" thickTop="1" thickBot="1" x14ac:dyDescent="0.6">
      <c r="B4" s="37"/>
      <c r="C4" s="80"/>
      <c r="D4" s="80"/>
      <c r="E4" s="80"/>
      <c r="F4" s="80"/>
      <c r="G4" s="80"/>
      <c r="H4" s="50"/>
    </row>
    <row r="5" spans="2:8" ht="98" thickTop="1" thickBot="1" x14ac:dyDescent="0.6">
      <c r="B5" s="37"/>
      <c r="C5" s="11" t="s">
        <v>4</v>
      </c>
      <c r="D5" s="9" t="s">
        <v>5</v>
      </c>
      <c r="E5" s="9" t="s">
        <v>6</v>
      </c>
      <c r="F5" s="9" t="s">
        <v>7</v>
      </c>
      <c r="G5" s="10" t="s">
        <v>8</v>
      </c>
      <c r="H5" s="50"/>
    </row>
    <row r="6" spans="2:8" ht="49" thickTop="1" thickBot="1" x14ac:dyDescent="0.6">
      <c r="B6" s="37"/>
      <c r="C6" s="4"/>
      <c r="D6" s="6"/>
      <c r="E6" s="4"/>
      <c r="F6" s="7">
        <f ca="1">YEARFRAC(D6,TODAY(),1)</f>
        <v>126.6057431121459</v>
      </c>
      <c r="G6" s="5">
        <v>60</v>
      </c>
      <c r="H6" s="50"/>
    </row>
    <row r="7" spans="2:8" ht="49" thickTop="1" thickBot="1" x14ac:dyDescent="0.6">
      <c r="B7" s="37"/>
      <c r="C7" s="4"/>
      <c r="D7" s="6"/>
      <c r="E7" s="4"/>
      <c r="F7" s="7">
        <f ca="1">YEARFRAC(D7,TODAY(),1)</f>
        <v>126.6057431121459</v>
      </c>
      <c r="G7" s="4"/>
      <c r="H7" s="50"/>
    </row>
    <row r="8" spans="2:8" ht="49" thickTop="1" thickBot="1" x14ac:dyDescent="0.6">
      <c r="B8" s="37"/>
      <c r="C8" s="4"/>
      <c r="D8" s="6"/>
      <c r="E8" s="4"/>
      <c r="F8" s="7">
        <f t="shared" ref="F8" ca="1" si="0">YEARFRAC(D8,TODAY(),1)</f>
        <v>126.6057431121459</v>
      </c>
      <c r="G8" s="4"/>
      <c r="H8" s="50"/>
    </row>
    <row r="9" spans="2:8" ht="49" thickTop="1" thickBot="1" x14ac:dyDescent="0.6">
      <c r="B9" s="37"/>
      <c r="C9" s="4"/>
      <c r="D9" s="6"/>
      <c r="E9" s="4"/>
      <c r="F9" s="7">
        <f ca="1">YEARFRAC(D9,TODAY(),1)</f>
        <v>126.6057431121459</v>
      </c>
      <c r="G9" s="4"/>
      <c r="H9" s="50"/>
    </row>
    <row r="10" spans="2:8" ht="49" thickTop="1" thickBot="1" x14ac:dyDescent="0.6">
      <c r="B10" s="37"/>
      <c r="C10" s="4"/>
      <c r="D10" s="8"/>
      <c r="E10" s="4"/>
      <c r="F10" s="7">
        <f t="shared" ref="F10:F11" ca="1" si="1">YEARFRAC(D10,TODAY(),1)</f>
        <v>126.6057431121459</v>
      </c>
      <c r="G10" s="4"/>
      <c r="H10" s="50"/>
    </row>
    <row r="11" spans="2:8" ht="49" thickTop="1" thickBot="1" x14ac:dyDescent="0.6">
      <c r="B11" s="37"/>
      <c r="C11" s="4"/>
      <c r="D11" s="8"/>
      <c r="E11" s="4"/>
      <c r="F11" s="7">
        <f t="shared" ca="1" si="1"/>
        <v>126.6057431121459</v>
      </c>
      <c r="G11" s="4"/>
      <c r="H11" s="50"/>
    </row>
    <row r="12" spans="2:8" ht="48" thickTop="1" x14ac:dyDescent="0.55000000000000004">
      <c r="B12" s="37"/>
      <c r="H12" s="50"/>
    </row>
    <row r="13" spans="2:8" ht="48" thickBot="1" x14ac:dyDescent="0.6">
      <c r="B13" s="37"/>
      <c r="H13" s="50"/>
    </row>
    <row r="14" spans="2:8" ht="49" thickTop="1" thickBot="1" x14ac:dyDescent="0.6">
      <c r="B14" s="37"/>
      <c r="C14" s="74" t="s">
        <v>10</v>
      </c>
      <c r="D14" s="74"/>
      <c r="E14" s="74"/>
      <c r="F14" s="74"/>
      <c r="G14" s="74"/>
      <c r="H14" s="50"/>
    </row>
    <row r="15" spans="2:8" ht="19" customHeight="1" thickTop="1" thickBot="1" x14ac:dyDescent="0.6">
      <c r="B15" s="37"/>
      <c r="H15" s="50"/>
    </row>
    <row r="16" spans="2:8" ht="49" thickTop="1" thickBot="1" x14ac:dyDescent="0.6">
      <c r="B16" s="37"/>
      <c r="C16" s="75" t="s">
        <v>11</v>
      </c>
      <c r="D16" s="76"/>
      <c r="E16" s="76"/>
      <c r="F16" s="76"/>
      <c r="G16" s="76"/>
      <c r="H16" s="50"/>
    </row>
    <row r="17" spans="2:8" ht="49" thickTop="1" thickBot="1" x14ac:dyDescent="0.6">
      <c r="B17" s="37"/>
      <c r="C17" s="75"/>
      <c r="D17" s="76"/>
      <c r="E17" s="76"/>
      <c r="F17" s="76"/>
      <c r="G17" s="76"/>
      <c r="H17" s="50"/>
    </row>
    <row r="18" spans="2:8" ht="49" thickTop="1" thickBot="1" x14ac:dyDescent="0.6">
      <c r="B18" s="37"/>
      <c r="C18" s="4" t="s">
        <v>12</v>
      </c>
      <c r="D18" s="4">
        <f>C6</f>
        <v>0</v>
      </c>
      <c r="E18" s="4"/>
      <c r="F18" s="4">
        <f>C7</f>
        <v>0</v>
      </c>
      <c r="G18" s="4"/>
      <c r="H18" s="50"/>
    </row>
    <row r="19" spans="2:8" ht="49" thickTop="1" thickBot="1" x14ac:dyDescent="0.6">
      <c r="B19" s="37"/>
      <c r="C19" s="4" t="s">
        <v>13</v>
      </c>
      <c r="D19" s="4">
        <f>C6</f>
        <v>0</v>
      </c>
      <c r="E19" s="4"/>
      <c r="F19" s="4">
        <f>C7</f>
        <v>0</v>
      </c>
      <c r="G19" s="4"/>
      <c r="H19" s="50"/>
    </row>
    <row r="20" spans="2:8" ht="49" thickTop="1" thickBot="1" x14ac:dyDescent="0.6">
      <c r="B20" s="37"/>
      <c r="C20" s="4" t="s">
        <v>14</v>
      </c>
      <c r="D20" s="4">
        <f>C6</f>
        <v>0</v>
      </c>
      <c r="E20" s="4"/>
      <c r="F20" s="4">
        <f>C7</f>
        <v>0</v>
      </c>
      <c r="G20" s="4"/>
      <c r="H20" s="50"/>
    </row>
    <row r="21" spans="2:8" ht="49" thickTop="1" thickBot="1" x14ac:dyDescent="0.6">
      <c r="B21" s="37"/>
      <c r="C21" s="4" t="s">
        <v>15</v>
      </c>
      <c r="D21" s="4">
        <f>C6</f>
        <v>0</v>
      </c>
      <c r="E21" s="4"/>
      <c r="F21" s="4">
        <f>C7</f>
        <v>0</v>
      </c>
      <c r="G21" s="4"/>
      <c r="H21" s="50"/>
    </row>
    <row r="22" spans="2:8" ht="48" thickTop="1" x14ac:dyDescent="0.55000000000000004">
      <c r="B22" s="37"/>
      <c r="H22" s="50"/>
    </row>
    <row r="23" spans="2:8" ht="48" thickBot="1" x14ac:dyDescent="0.6">
      <c r="B23" s="37"/>
      <c r="H23" s="50"/>
    </row>
    <row r="24" spans="2:8" ht="49" thickTop="1" thickBot="1" x14ac:dyDescent="0.6">
      <c r="B24" s="37"/>
      <c r="C24" s="74" t="s">
        <v>25</v>
      </c>
      <c r="D24" s="74"/>
      <c r="E24" s="74"/>
      <c r="F24" s="74"/>
      <c r="G24" s="74"/>
      <c r="H24" s="50"/>
    </row>
    <row r="25" spans="2:8" ht="19" customHeight="1" thickTop="1" thickBot="1" x14ac:dyDescent="0.6">
      <c r="B25" s="37"/>
      <c r="H25" s="50"/>
    </row>
    <row r="26" spans="2:8" ht="49" thickTop="1" thickBot="1" x14ac:dyDescent="0.6">
      <c r="B26" s="37"/>
      <c r="C26" s="77" t="s">
        <v>20</v>
      </c>
      <c r="D26" s="78"/>
      <c r="E26" s="4" t="s">
        <v>16</v>
      </c>
      <c r="F26" s="4" t="s">
        <v>17</v>
      </c>
      <c r="G26" s="4" t="s">
        <v>18</v>
      </c>
      <c r="H26" s="50"/>
    </row>
    <row r="27" spans="2:8" ht="49" thickTop="1" thickBot="1" x14ac:dyDescent="0.6">
      <c r="B27" s="37"/>
      <c r="C27" s="31">
        <f>C8</f>
        <v>0</v>
      </c>
      <c r="D27" s="3"/>
      <c r="E27" s="44"/>
      <c r="F27" s="4"/>
      <c r="G27" s="7">
        <f ca="1">F27-$F$8</f>
        <v>-126.6057431121459</v>
      </c>
      <c r="H27" s="50"/>
    </row>
    <row r="28" spans="2:8" ht="49" thickTop="1" thickBot="1" x14ac:dyDescent="0.6">
      <c r="B28" s="37"/>
      <c r="C28" s="31">
        <f>C8</f>
        <v>0</v>
      </c>
      <c r="D28" s="3"/>
      <c r="E28" s="44"/>
      <c r="F28" s="4"/>
      <c r="G28" s="7">
        <f t="shared" ref="G28:G29" ca="1" si="2">F28-$F$8</f>
        <v>-126.6057431121459</v>
      </c>
      <c r="H28" s="50"/>
    </row>
    <row r="29" spans="2:8" ht="49" thickTop="1" thickBot="1" x14ac:dyDescent="0.6">
      <c r="B29" s="37"/>
      <c r="C29" s="31">
        <f>C8</f>
        <v>0</v>
      </c>
      <c r="D29" s="3"/>
      <c r="E29" s="44"/>
      <c r="F29" s="4"/>
      <c r="G29" s="7">
        <f t="shared" ca="1" si="2"/>
        <v>-126.6057431121459</v>
      </c>
      <c r="H29" s="50"/>
    </row>
    <row r="30" spans="2:8" ht="49" thickTop="1" thickBot="1" x14ac:dyDescent="0.6">
      <c r="B30" s="37"/>
      <c r="C30" s="31">
        <f>C9</f>
        <v>0</v>
      </c>
      <c r="D30" s="3"/>
      <c r="E30" s="44"/>
      <c r="F30" s="4"/>
      <c r="G30" s="7">
        <f ca="1">F30-$F$9</f>
        <v>-126.6057431121459</v>
      </c>
      <c r="H30" s="50"/>
    </row>
    <row r="31" spans="2:8" ht="49" thickTop="1" thickBot="1" x14ac:dyDescent="0.6">
      <c r="B31" s="37"/>
      <c r="C31" s="31">
        <f>C9</f>
        <v>0</v>
      </c>
      <c r="D31" s="3"/>
      <c r="E31" s="44"/>
      <c r="F31" s="4"/>
      <c r="G31" s="7">
        <f t="shared" ref="G31:G32" ca="1" si="3">F31-$F$9</f>
        <v>-126.6057431121459</v>
      </c>
      <c r="H31" s="50"/>
    </row>
    <row r="32" spans="2:8" ht="49" thickTop="1" thickBot="1" x14ac:dyDescent="0.6">
      <c r="B32" s="37"/>
      <c r="C32" s="32">
        <f>C9</f>
        <v>0</v>
      </c>
      <c r="D32" s="13"/>
      <c r="E32" s="44"/>
      <c r="F32" s="4"/>
      <c r="G32" s="7">
        <f t="shared" ca="1" si="3"/>
        <v>-126.6057431121459</v>
      </c>
      <c r="H32" s="50"/>
    </row>
    <row r="33" spans="2:8" ht="49" thickTop="1" thickBot="1" x14ac:dyDescent="0.6">
      <c r="B33" s="37"/>
      <c r="C33" s="79" t="s">
        <v>22</v>
      </c>
      <c r="D33" s="79"/>
      <c r="E33" s="12"/>
      <c r="F33" s="8" t="s">
        <v>112</v>
      </c>
      <c r="G33" s="7" t="e">
        <f ca="1">YEARFRAC(TODAY(),F33,1)</f>
        <v>#VALUE!</v>
      </c>
      <c r="H33" s="50"/>
    </row>
    <row r="34" spans="2:8" ht="49" thickTop="1" thickBot="1" x14ac:dyDescent="0.6">
      <c r="B34" s="37"/>
      <c r="C34" s="79" t="s">
        <v>23</v>
      </c>
      <c r="D34" s="79"/>
      <c r="E34" s="12"/>
      <c r="F34" s="8" t="s">
        <v>112</v>
      </c>
      <c r="G34" s="7" t="e">
        <f t="shared" ref="G34:G35" ca="1" si="4">YEARFRAC(TODAY(),F34,1)</f>
        <v>#VALUE!</v>
      </c>
      <c r="H34" s="50"/>
    </row>
    <row r="35" spans="2:8" ht="49" thickTop="1" thickBot="1" x14ac:dyDescent="0.6">
      <c r="B35" s="37"/>
      <c r="C35" s="79" t="s">
        <v>24</v>
      </c>
      <c r="D35" s="79"/>
      <c r="E35" s="12"/>
      <c r="F35" s="8" t="s">
        <v>112</v>
      </c>
      <c r="G35" s="7" t="e">
        <f t="shared" ca="1" si="4"/>
        <v>#VALUE!</v>
      </c>
      <c r="H35" s="50"/>
    </row>
    <row r="36" spans="2:8" ht="49" thickTop="1" thickBot="1" x14ac:dyDescent="0.6">
      <c r="B36" s="54"/>
      <c r="C36" s="51"/>
      <c r="D36" s="51"/>
      <c r="E36" s="51"/>
      <c r="F36" s="51"/>
      <c r="G36" s="51"/>
      <c r="H36" s="52"/>
    </row>
    <row r="37" spans="2:8" ht="48" thickTop="1" x14ac:dyDescent="0.55000000000000004"/>
  </sheetData>
  <mergeCells count="10">
    <mergeCell ref="C26:D26"/>
    <mergeCell ref="C33:D33"/>
    <mergeCell ref="C34:D34"/>
    <mergeCell ref="C35:D35"/>
    <mergeCell ref="C4:G4"/>
    <mergeCell ref="C3:G3"/>
    <mergeCell ref="C14:G14"/>
    <mergeCell ref="C16:C17"/>
    <mergeCell ref="D16:G17"/>
    <mergeCell ref="C24:G24"/>
  </mergeCells>
  <dataValidations count="1">
    <dataValidation type="date" allowBlank="1" showInputMessage="1" showErrorMessage="1" sqref="D6:D11" xr:uid="{0F58CB5A-EC10-244C-AF83-C516C8C21A08}">
      <formula1>1</formula1>
      <formula2>TODAY()</formula2>
    </dataValidation>
  </dataValidations>
  <pageMargins left="0.7" right="0.7" top="0.75" bottom="0.75" header="0.3" footer="0.3"/>
  <pageSetup paperSize="9" scale="3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15CB7-5C77-4C45-8EA1-45233D95F067}">
  <sheetPr>
    <pageSetUpPr fitToPage="1"/>
  </sheetPr>
  <dimension ref="C1:L61"/>
  <sheetViews>
    <sheetView showGridLines="0" topLeftCell="A42" zoomScale="50" workbookViewId="0">
      <selection activeCell="D46" sqref="D46:H48"/>
    </sheetView>
  </sheetViews>
  <sheetFormatPr baseColWidth="10" defaultRowHeight="47" x14ac:dyDescent="0.55000000000000004"/>
  <cols>
    <col min="1" max="3" width="10.83203125" style="1"/>
    <col min="4" max="4" width="46.5" style="1" bestFit="1" customWidth="1"/>
    <col min="5" max="5" width="44.1640625" style="1" bestFit="1" customWidth="1"/>
    <col min="6" max="6" width="47.1640625" style="1" bestFit="1" customWidth="1"/>
    <col min="7" max="7" width="36.33203125" style="1" bestFit="1" customWidth="1"/>
    <col min="8" max="8" width="31.83203125" style="1" customWidth="1"/>
    <col min="9" max="9" width="34.83203125" style="1" customWidth="1"/>
    <col min="10" max="10" width="30.6640625" style="1" customWidth="1"/>
    <col min="11" max="11" width="50.33203125" style="1" bestFit="1" customWidth="1"/>
    <col min="12" max="16384" width="10.83203125" style="1"/>
  </cols>
  <sheetData>
    <row r="1" spans="3:12" ht="48" thickBot="1" x14ac:dyDescent="0.6"/>
    <row r="2" spans="3:12" ht="49" thickTop="1" thickBot="1" x14ac:dyDescent="0.6">
      <c r="C2" s="53"/>
      <c r="D2" s="48"/>
      <c r="E2" s="48"/>
      <c r="F2" s="48"/>
      <c r="G2" s="48"/>
      <c r="H2" s="48"/>
      <c r="I2" s="48"/>
      <c r="J2" s="48"/>
      <c r="K2" s="48"/>
      <c r="L2" s="49"/>
    </row>
    <row r="3" spans="3:12" ht="49" thickTop="1" thickBot="1" x14ac:dyDescent="0.6">
      <c r="C3" s="37"/>
      <c r="D3" s="81" t="s">
        <v>134</v>
      </c>
      <c r="E3" s="82"/>
      <c r="F3" s="82"/>
      <c r="G3" s="82"/>
      <c r="H3" s="82"/>
      <c r="I3" s="82"/>
      <c r="J3" s="82"/>
      <c r="K3" s="83"/>
      <c r="L3" s="50"/>
    </row>
    <row r="4" spans="3:12" ht="48" thickTop="1" x14ac:dyDescent="0.55000000000000004">
      <c r="C4" s="37"/>
      <c r="L4" s="50"/>
    </row>
    <row r="5" spans="3:12" x14ac:dyDescent="0.55000000000000004">
      <c r="C5" s="37"/>
      <c r="L5" s="50"/>
    </row>
    <row r="6" spans="3:12" x14ac:dyDescent="0.55000000000000004">
      <c r="C6" s="37"/>
      <c r="L6" s="50"/>
    </row>
    <row r="7" spans="3:12" x14ac:dyDescent="0.55000000000000004">
      <c r="C7" s="37"/>
      <c r="L7" s="50"/>
    </row>
    <row r="8" spans="3:12" x14ac:dyDescent="0.55000000000000004">
      <c r="C8" s="37"/>
      <c r="L8" s="50"/>
    </row>
    <row r="9" spans="3:12" x14ac:dyDescent="0.55000000000000004">
      <c r="C9" s="37"/>
      <c r="L9" s="50"/>
    </row>
    <row r="10" spans="3:12" x14ac:dyDescent="0.55000000000000004">
      <c r="C10" s="37"/>
      <c r="L10" s="50"/>
    </row>
    <row r="11" spans="3:12" x14ac:dyDescent="0.55000000000000004">
      <c r="C11" s="37"/>
      <c r="L11" s="50"/>
    </row>
    <row r="12" spans="3:12" x14ac:dyDescent="0.55000000000000004">
      <c r="C12" s="37"/>
      <c r="L12" s="50"/>
    </row>
    <row r="13" spans="3:12" x14ac:dyDescent="0.55000000000000004">
      <c r="C13" s="37"/>
      <c r="L13" s="50"/>
    </row>
    <row r="14" spans="3:12" ht="36" customHeight="1" thickBot="1" x14ac:dyDescent="0.6">
      <c r="C14" s="37"/>
      <c r="L14" s="50"/>
    </row>
    <row r="15" spans="3:12" ht="49" thickTop="1" thickBot="1" x14ac:dyDescent="0.6">
      <c r="C15" s="37"/>
      <c r="D15" s="81" t="s">
        <v>33</v>
      </c>
      <c r="E15" s="82"/>
      <c r="F15" s="82"/>
      <c r="G15" s="82"/>
      <c r="H15" s="82"/>
      <c r="I15" s="82"/>
      <c r="J15" s="82"/>
      <c r="K15" s="83"/>
      <c r="L15" s="50"/>
    </row>
    <row r="16" spans="3:12" ht="15" customHeight="1" thickTop="1" thickBot="1" x14ac:dyDescent="0.6">
      <c r="C16" s="37"/>
      <c r="L16" s="50"/>
    </row>
    <row r="17" spans="3:12" ht="49" thickTop="1" thickBot="1" x14ac:dyDescent="0.6">
      <c r="C17" s="37"/>
      <c r="D17" s="4" t="s">
        <v>26</v>
      </c>
      <c r="E17" s="4" t="s">
        <v>27</v>
      </c>
      <c r="F17" s="4" t="s">
        <v>32</v>
      </c>
      <c r="G17" s="4" t="s">
        <v>30</v>
      </c>
      <c r="H17" s="4" t="s">
        <v>28</v>
      </c>
      <c r="I17" s="4" t="s">
        <v>29</v>
      </c>
      <c r="J17" s="4" t="s">
        <v>31</v>
      </c>
      <c r="K17" s="4" t="s">
        <v>133</v>
      </c>
      <c r="L17" s="50"/>
    </row>
    <row r="18" spans="3:12" ht="49" thickTop="1" thickBot="1" x14ac:dyDescent="0.6">
      <c r="C18" s="37"/>
      <c r="D18" s="4"/>
      <c r="E18" s="15"/>
      <c r="F18" s="15"/>
      <c r="G18" s="23"/>
      <c r="H18" s="61"/>
      <c r="I18" s="15"/>
      <c r="J18" s="4"/>
      <c r="K18" s="4"/>
      <c r="L18" s="50"/>
    </row>
    <row r="19" spans="3:12" ht="49" thickTop="1" thickBot="1" x14ac:dyDescent="0.6">
      <c r="C19" s="37"/>
      <c r="D19" s="4"/>
      <c r="E19" s="15"/>
      <c r="F19" s="15"/>
      <c r="G19" s="4"/>
      <c r="H19" s="15"/>
      <c r="I19" s="15"/>
      <c r="J19" s="4"/>
      <c r="K19" s="4"/>
      <c r="L19" s="50"/>
    </row>
    <row r="20" spans="3:12" ht="49" thickTop="1" thickBot="1" x14ac:dyDescent="0.6">
      <c r="C20" s="37"/>
      <c r="D20" s="4"/>
      <c r="E20" s="15"/>
      <c r="F20" s="15"/>
      <c r="G20" s="4"/>
      <c r="H20" s="15"/>
      <c r="I20" s="15"/>
      <c r="J20" s="4"/>
      <c r="K20" s="4"/>
      <c r="L20" s="50"/>
    </row>
    <row r="21" spans="3:12" ht="49" thickTop="1" thickBot="1" x14ac:dyDescent="0.6">
      <c r="C21" s="37"/>
      <c r="D21" s="4"/>
      <c r="E21" s="15"/>
      <c r="F21" s="15"/>
      <c r="G21" s="4"/>
      <c r="H21" s="15"/>
      <c r="I21" s="15"/>
      <c r="J21" s="4"/>
      <c r="K21" s="4"/>
      <c r="L21" s="50"/>
    </row>
    <row r="22" spans="3:12" ht="48" thickTop="1" x14ac:dyDescent="0.55000000000000004">
      <c r="C22" s="37"/>
      <c r="E22" s="46"/>
      <c r="F22" s="46"/>
      <c r="H22" s="46"/>
      <c r="I22" s="46"/>
      <c r="L22" s="50"/>
    </row>
    <row r="23" spans="3:12" ht="48" thickBot="1" x14ac:dyDescent="0.6">
      <c r="C23" s="37"/>
      <c r="L23" s="50"/>
    </row>
    <row r="24" spans="3:12" ht="49" thickTop="1" thickBot="1" x14ac:dyDescent="0.6">
      <c r="C24" s="37"/>
      <c r="D24" s="81" t="s">
        <v>47</v>
      </c>
      <c r="E24" s="82"/>
      <c r="F24" s="82"/>
      <c r="G24" s="82"/>
      <c r="H24" s="82"/>
      <c r="I24" s="83"/>
      <c r="L24" s="50"/>
    </row>
    <row r="25" spans="3:12" ht="16" customHeight="1" thickTop="1" thickBot="1" x14ac:dyDescent="0.6">
      <c r="C25" s="37"/>
      <c r="L25" s="50"/>
    </row>
    <row r="26" spans="3:12" ht="49" thickTop="1" thickBot="1" x14ac:dyDescent="0.6">
      <c r="C26" s="37"/>
      <c r="D26" s="4" t="s">
        <v>43</v>
      </c>
      <c r="E26" s="4" t="s">
        <v>44</v>
      </c>
      <c r="F26" s="4" t="s">
        <v>45</v>
      </c>
      <c r="G26" s="4" t="s">
        <v>30</v>
      </c>
      <c r="H26" s="4" t="s">
        <v>46</v>
      </c>
      <c r="I26" s="5" t="s">
        <v>133</v>
      </c>
      <c r="L26" s="50"/>
    </row>
    <row r="27" spans="3:12" ht="49" thickTop="1" thickBot="1" x14ac:dyDescent="0.6">
      <c r="C27" s="37"/>
      <c r="D27" s="4"/>
      <c r="E27" s="4"/>
      <c r="F27" s="15"/>
      <c r="G27" s="40"/>
      <c r="H27" s="15"/>
      <c r="I27" s="4"/>
      <c r="L27" s="50"/>
    </row>
    <row r="28" spans="3:12" ht="49" thickTop="1" thickBot="1" x14ac:dyDescent="0.6">
      <c r="C28" s="37"/>
      <c r="D28" s="4"/>
      <c r="E28" s="4"/>
      <c r="F28" s="15"/>
      <c r="G28" s="40"/>
      <c r="H28" s="15"/>
      <c r="I28" s="4"/>
      <c r="L28" s="50"/>
    </row>
    <row r="29" spans="3:12" ht="49" thickTop="1" thickBot="1" x14ac:dyDescent="0.6">
      <c r="C29" s="37"/>
      <c r="D29" s="4"/>
      <c r="E29" s="4"/>
      <c r="F29" s="15"/>
      <c r="G29" s="40"/>
      <c r="H29" s="15"/>
      <c r="I29" s="4"/>
      <c r="L29" s="50"/>
    </row>
    <row r="30" spans="3:12" ht="49" thickTop="1" thickBot="1" x14ac:dyDescent="0.6">
      <c r="C30" s="37"/>
      <c r="D30" s="4"/>
      <c r="E30" s="4"/>
      <c r="F30" s="15"/>
      <c r="G30" s="40"/>
      <c r="H30" s="15"/>
      <c r="I30" s="4"/>
      <c r="L30" s="50"/>
    </row>
    <row r="31" spans="3:12" ht="48" thickTop="1" x14ac:dyDescent="0.55000000000000004">
      <c r="C31" s="37"/>
      <c r="F31" s="46"/>
      <c r="G31" s="47"/>
      <c r="H31" s="46"/>
      <c r="L31" s="50"/>
    </row>
    <row r="32" spans="3:12" x14ac:dyDescent="0.55000000000000004">
      <c r="C32" s="37"/>
      <c r="L32" s="50"/>
    </row>
    <row r="33" spans="3:12" x14ac:dyDescent="0.55000000000000004">
      <c r="C33" s="37"/>
      <c r="D33" s="84" t="s">
        <v>135</v>
      </c>
      <c r="E33" s="64"/>
      <c r="F33" s="64"/>
      <c r="G33" s="64"/>
      <c r="H33" s="64"/>
      <c r="I33" s="64"/>
      <c r="J33" s="64"/>
      <c r="L33" s="50"/>
    </row>
    <row r="34" spans="3:12" ht="16" customHeight="1" thickBot="1" x14ac:dyDescent="0.6">
      <c r="C34" s="37"/>
      <c r="L34" s="50"/>
    </row>
    <row r="35" spans="3:12" ht="49" thickTop="1" thickBot="1" x14ac:dyDescent="0.6">
      <c r="C35" s="37"/>
      <c r="D35" s="4" t="s">
        <v>49</v>
      </c>
      <c r="E35" s="4" t="s">
        <v>48</v>
      </c>
      <c r="F35" s="4" t="s">
        <v>50</v>
      </c>
      <c r="G35" s="4" t="s">
        <v>51</v>
      </c>
      <c r="H35" s="4" t="s">
        <v>38</v>
      </c>
      <c r="I35" s="4" t="s">
        <v>40</v>
      </c>
      <c r="J35" s="4" t="s">
        <v>133</v>
      </c>
      <c r="L35" s="50"/>
    </row>
    <row r="36" spans="3:12" ht="49" thickTop="1" thickBot="1" x14ac:dyDescent="0.6">
      <c r="C36" s="37"/>
      <c r="D36" s="4" t="s">
        <v>137</v>
      </c>
      <c r="E36" s="15"/>
      <c r="F36" s="15"/>
      <c r="G36" s="15"/>
      <c r="H36" s="4"/>
      <c r="I36" s="4"/>
      <c r="J36" s="4"/>
      <c r="L36" s="50"/>
    </row>
    <row r="37" spans="3:12" ht="49" thickTop="1" thickBot="1" x14ac:dyDescent="0.6">
      <c r="C37" s="37"/>
      <c r="D37" s="4" t="s">
        <v>138</v>
      </c>
      <c r="E37" s="15"/>
      <c r="F37" s="15"/>
      <c r="G37" s="15"/>
      <c r="H37" s="4"/>
      <c r="I37" s="4"/>
      <c r="J37" s="4"/>
      <c r="L37" s="50"/>
    </row>
    <row r="38" spans="3:12" ht="49" thickTop="1" thickBot="1" x14ac:dyDescent="0.6">
      <c r="C38" s="37"/>
      <c r="D38" s="4" t="s">
        <v>140</v>
      </c>
      <c r="E38" s="15"/>
      <c r="F38" s="15"/>
      <c r="G38" s="15"/>
      <c r="H38" s="4"/>
      <c r="I38" s="4"/>
      <c r="J38" s="4"/>
      <c r="L38" s="50"/>
    </row>
    <row r="39" spans="3:12" ht="49" thickTop="1" thickBot="1" x14ac:dyDescent="0.6">
      <c r="C39" s="37"/>
      <c r="D39" s="4" t="s">
        <v>139</v>
      </c>
      <c r="E39" s="15"/>
      <c r="F39" s="15"/>
      <c r="G39" s="15"/>
      <c r="H39" s="4"/>
      <c r="I39" s="4"/>
      <c r="J39" s="4"/>
      <c r="L39" s="50"/>
    </row>
    <row r="40" spans="3:12" ht="49" thickTop="1" thickBot="1" x14ac:dyDescent="0.6">
      <c r="C40" s="37"/>
      <c r="D40" s="4" t="s">
        <v>80</v>
      </c>
      <c r="E40" s="15"/>
      <c r="F40" s="15"/>
      <c r="G40" s="15"/>
      <c r="H40" s="4"/>
      <c r="I40" s="4"/>
      <c r="J40" s="4"/>
      <c r="L40" s="50"/>
    </row>
    <row r="41" spans="3:12" ht="48" thickTop="1" x14ac:dyDescent="0.55000000000000004">
      <c r="C41" s="37"/>
      <c r="E41" s="46"/>
      <c r="F41" s="46"/>
      <c r="G41" s="46"/>
      <c r="L41" s="50"/>
    </row>
    <row r="42" spans="3:12" ht="48" thickBot="1" x14ac:dyDescent="0.6">
      <c r="C42" s="37"/>
      <c r="L42" s="50"/>
    </row>
    <row r="43" spans="3:12" ht="49" thickTop="1" thickBot="1" x14ac:dyDescent="0.6">
      <c r="C43" s="37"/>
      <c r="D43" s="81" t="s">
        <v>42</v>
      </c>
      <c r="E43" s="82"/>
      <c r="F43" s="82"/>
      <c r="G43" s="82"/>
      <c r="H43" s="82"/>
      <c r="I43" s="82"/>
      <c r="J43" s="82"/>
      <c r="K43" s="83"/>
      <c r="L43" s="50"/>
    </row>
    <row r="44" spans="3:12" ht="17" customHeight="1" thickTop="1" thickBot="1" x14ac:dyDescent="0.6">
      <c r="C44" s="37"/>
      <c r="L44" s="50"/>
    </row>
    <row r="45" spans="3:12" ht="49" thickTop="1" thickBot="1" x14ac:dyDescent="0.6">
      <c r="C45" s="37"/>
      <c r="D45" s="4" t="s">
        <v>34</v>
      </c>
      <c r="E45" s="4" t="s">
        <v>35</v>
      </c>
      <c r="F45" s="4" t="s">
        <v>36</v>
      </c>
      <c r="G45" s="4" t="s">
        <v>37</v>
      </c>
      <c r="H45" s="4" t="s">
        <v>39</v>
      </c>
      <c r="I45" s="4" t="s">
        <v>38</v>
      </c>
      <c r="J45" s="4" t="s">
        <v>40</v>
      </c>
      <c r="K45" s="4" t="s">
        <v>41</v>
      </c>
      <c r="L45" s="50"/>
    </row>
    <row r="46" spans="3:12" ht="49" thickTop="1" thickBot="1" x14ac:dyDescent="0.6">
      <c r="C46" s="37"/>
      <c r="D46" s="4"/>
      <c r="E46" s="4"/>
      <c r="F46" s="15"/>
      <c r="G46" s="15"/>
      <c r="H46" s="4"/>
      <c r="I46" s="4"/>
      <c r="J46" s="4"/>
      <c r="K46" s="15"/>
      <c r="L46" s="50"/>
    </row>
    <row r="47" spans="3:12" ht="49" thickTop="1" thickBot="1" x14ac:dyDescent="0.6">
      <c r="C47" s="37"/>
      <c r="D47" s="4"/>
      <c r="E47" s="4"/>
      <c r="F47" s="15"/>
      <c r="G47" s="15"/>
      <c r="H47" s="4"/>
      <c r="I47" s="4"/>
      <c r="J47" s="4"/>
      <c r="K47" s="15"/>
      <c r="L47" s="50"/>
    </row>
    <row r="48" spans="3:12" ht="49" thickTop="1" thickBot="1" x14ac:dyDescent="0.6">
      <c r="C48" s="37"/>
      <c r="D48" s="4"/>
      <c r="E48" s="4"/>
      <c r="F48" s="15"/>
      <c r="G48" s="15"/>
      <c r="H48" s="4"/>
      <c r="I48" s="4"/>
      <c r="J48" s="4"/>
      <c r="K48" s="15"/>
      <c r="L48" s="50"/>
    </row>
    <row r="49" spans="3:12" ht="49" thickTop="1" thickBot="1" x14ac:dyDescent="0.6">
      <c r="C49" s="37"/>
      <c r="D49" s="4"/>
      <c r="E49" s="4"/>
      <c r="F49" s="15"/>
      <c r="G49" s="15"/>
      <c r="H49" s="4"/>
      <c r="I49" s="4"/>
      <c r="J49" s="4"/>
      <c r="K49" s="15"/>
      <c r="L49" s="50"/>
    </row>
    <row r="50" spans="3:12" ht="48" thickTop="1" x14ac:dyDescent="0.55000000000000004">
      <c r="C50" s="37"/>
      <c r="F50" s="46"/>
      <c r="G50" s="46"/>
      <c r="K50" s="46"/>
      <c r="L50" s="50"/>
    </row>
    <row r="51" spans="3:12" ht="48" thickBot="1" x14ac:dyDescent="0.6">
      <c r="C51" s="37"/>
      <c r="L51" s="50"/>
    </row>
    <row r="52" spans="3:12" ht="49" thickTop="1" thickBot="1" x14ac:dyDescent="0.6">
      <c r="C52" s="37"/>
      <c r="D52" s="81" t="s">
        <v>130</v>
      </c>
      <c r="E52" s="82"/>
      <c r="F52" s="82"/>
      <c r="G52" s="82"/>
      <c r="H52" s="82"/>
      <c r="I52" s="83"/>
      <c r="L52" s="50"/>
    </row>
    <row r="53" spans="3:12" ht="19" customHeight="1" thickTop="1" thickBot="1" x14ac:dyDescent="0.6">
      <c r="C53" s="37"/>
      <c r="L53" s="50"/>
    </row>
    <row r="54" spans="3:12" ht="49" thickTop="1" thickBot="1" x14ac:dyDescent="0.6">
      <c r="C54" s="37"/>
      <c r="D54" s="4" t="s">
        <v>123</v>
      </c>
      <c r="E54" s="4" t="s">
        <v>124</v>
      </c>
      <c r="F54" s="4" t="s">
        <v>129</v>
      </c>
      <c r="G54" s="4" t="s">
        <v>30</v>
      </c>
      <c r="H54" s="4" t="s">
        <v>125</v>
      </c>
      <c r="I54" s="4" t="s">
        <v>29</v>
      </c>
      <c r="L54" s="50"/>
    </row>
    <row r="55" spans="3:12" ht="49" thickTop="1" thickBot="1" x14ac:dyDescent="0.6">
      <c r="C55" s="37"/>
      <c r="D55" s="4" t="str">
        <f>IF(F18&gt;0,D18," ")</f>
        <v xml:space="preserve"> </v>
      </c>
      <c r="E55" s="4"/>
      <c r="F55" s="15">
        <f>IF(F18&gt;0,F18,0)</f>
        <v>0</v>
      </c>
      <c r="G55" s="62" t="str">
        <f>IF(F55&gt;0,G18,"Nill")</f>
        <v>Nill</v>
      </c>
      <c r="H55" s="4" t="str">
        <f>IF(F55&gt;0,H18,"Nill")</f>
        <v>Nill</v>
      </c>
      <c r="I55" s="15" t="str">
        <f>IF(F55&gt;0,I18,"Nill")</f>
        <v>Nill</v>
      </c>
      <c r="L55" s="50"/>
    </row>
    <row r="56" spans="3:12" ht="49" thickTop="1" thickBot="1" x14ac:dyDescent="0.6">
      <c r="C56" s="37"/>
      <c r="D56" s="4" t="str">
        <f>IF(F19&gt;0,D19," ")</f>
        <v xml:space="preserve"> </v>
      </c>
      <c r="E56" s="4"/>
      <c r="F56" s="15">
        <f>IF(F19&gt;0,F19,0)</f>
        <v>0</v>
      </c>
      <c r="G56" s="62" t="str">
        <f>IF(F56&gt;0,G19,"Nill")</f>
        <v>Nill</v>
      </c>
      <c r="H56" s="4" t="str">
        <f>IF(F56&gt;0,H19,"Nill")</f>
        <v>Nill</v>
      </c>
      <c r="I56" s="15" t="str">
        <f>IF(F56&gt;0,I19,"Nill")</f>
        <v>Nill</v>
      </c>
      <c r="L56" s="50"/>
    </row>
    <row r="57" spans="3:12" ht="49" thickTop="1" thickBot="1" x14ac:dyDescent="0.6">
      <c r="C57" s="37"/>
      <c r="D57" s="4" t="s">
        <v>126</v>
      </c>
      <c r="E57" s="4"/>
      <c r="F57" s="4"/>
      <c r="G57" s="4"/>
      <c r="H57" s="4"/>
      <c r="I57" s="4"/>
      <c r="L57" s="50"/>
    </row>
    <row r="58" spans="3:12" ht="49" thickTop="1" thickBot="1" x14ac:dyDescent="0.6">
      <c r="C58" s="37"/>
      <c r="D58" s="4" t="s">
        <v>127</v>
      </c>
      <c r="E58" s="4"/>
      <c r="F58" s="4"/>
      <c r="G58" s="4"/>
      <c r="H58" s="4"/>
      <c r="I58" s="4"/>
      <c r="L58" s="50"/>
    </row>
    <row r="59" spans="3:12" ht="49" thickTop="1" thickBot="1" x14ac:dyDescent="0.6">
      <c r="C59" s="37"/>
      <c r="D59" s="4" t="s">
        <v>128</v>
      </c>
      <c r="E59" s="4"/>
      <c r="F59" s="4"/>
      <c r="G59" s="4"/>
      <c r="H59" s="4"/>
      <c r="I59" s="4"/>
      <c r="L59" s="50"/>
    </row>
    <row r="60" spans="3:12" ht="49" thickTop="1" thickBot="1" x14ac:dyDescent="0.6">
      <c r="C60" s="37"/>
      <c r="D60" s="4" t="s">
        <v>131</v>
      </c>
      <c r="E60" s="4"/>
      <c r="F60" s="4"/>
      <c r="G60" s="4"/>
      <c r="H60" s="4"/>
      <c r="I60" s="4"/>
      <c r="L60" s="50"/>
    </row>
    <row r="61" spans="3:12" ht="49" thickTop="1" thickBot="1" x14ac:dyDescent="0.6">
      <c r="C61" s="54"/>
      <c r="D61" s="51"/>
      <c r="E61" s="51"/>
      <c r="F61" s="51"/>
      <c r="G61" s="51"/>
      <c r="H61" s="51"/>
      <c r="I61" s="51"/>
      <c r="J61" s="51"/>
      <c r="K61" s="51"/>
      <c r="L61" s="52"/>
    </row>
  </sheetData>
  <mergeCells count="6">
    <mergeCell ref="D52:I52"/>
    <mergeCell ref="D3:K3"/>
    <mergeCell ref="D15:K15"/>
    <mergeCell ref="D43:K43"/>
    <mergeCell ref="D24:I24"/>
    <mergeCell ref="D33:J33"/>
  </mergeCells>
  <pageMargins left="0.25" right="0.25" top="0.75" bottom="0.75" header="0.3" footer="0.3"/>
  <pageSetup paperSize="9" scale="26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0A89-ADE4-3542-8E65-6CC7BAE4C338}">
  <sheetPr>
    <pageSetUpPr fitToPage="1"/>
  </sheetPr>
  <dimension ref="B1:X42"/>
  <sheetViews>
    <sheetView showGridLines="0" zoomScale="57" workbookViewId="0">
      <selection activeCell="V18" sqref="V18"/>
    </sheetView>
  </sheetViews>
  <sheetFormatPr baseColWidth="10" defaultRowHeight="47" x14ac:dyDescent="0.55000000000000004"/>
  <cols>
    <col min="1" max="2" width="10.83203125" style="1"/>
    <col min="3" max="3" width="73" style="1" bestFit="1" customWidth="1"/>
    <col min="4" max="4" width="41.5" style="1" customWidth="1"/>
    <col min="5" max="5" width="25" style="1" customWidth="1"/>
    <col min="6" max="6" width="15.1640625" style="1" customWidth="1"/>
    <col min="7" max="7" width="53.6640625" style="1" customWidth="1"/>
    <col min="8" max="8" width="38.83203125" style="1" customWidth="1"/>
    <col min="9" max="9" width="21.33203125" style="1" bestFit="1" customWidth="1"/>
    <col min="10" max="22" width="10.83203125" style="1"/>
    <col min="23" max="23" width="16.83203125" style="1" customWidth="1"/>
    <col min="24" max="24" width="44.1640625" style="1" customWidth="1"/>
    <col min="25" max="16384" width="10.83203125" style="1"/>
  </cols>
  <sheetData>
    <row r="1" spans="2:24" ht="48" thickBot="1" x14ac:dyDescent="0.6"/>
    <row r="2" spans="2:24" ht="48" thickTop="1" x14ac:dyDescent="0.55000000000000004">
      <c r="B2" s="53"/>
      <c r="C2" s="48"/>
      <c r="D2" s="48"/>
      <c r="E2" s="48"/>
      <c r="F2" s="48"/>
      <c r="G2" s="48"/>
      <c r="H2" s="48"/>
      <c r="I2" s="48"/>
      <c r="J2" s="49"/>
    </row>
    <row r="3" spans="2:24" x14ac:dyDescent="0.55000000000000004">
      <c r="B3" s="37"/>
      <c r="C3" s="84" t="s">
        <v>136</v>
      </c>
      <c r="D3" s="64"/>
      <c r="E3" s="64"/>
      <c r="F3" s="64"/>
      <c r="G3" s="64"/>
      <c r="H3" s="64"/>
      <c r="I3" s="64"/>
      <c r="J3" s="50"/>
    </row>
    <row r="4" spans="2:24" ht="22" customHeight="1" thickBot="1" x14ac:dyDescent="0.6">
      <c r="B4" s="37"/>
      <c r="J4" s="50"/>
    </row>
    <row r="5" spans="2:24" ht="49" thickTop="1" thickBot="1" x14ac:dyDescent="0.6">
      <c r="B5" s="37"/>
      <c r="C5" s="74" t="s">
        <v>57</v>
      </c>
      <c r="D5" s="74"/>
      <c r="J5" s="50"/>
    </row>
    <row r="6" spans="2:24" ht="18" customHeight="1" thickTop="1" thickBot="1" x14ac:dyDescent="0.6">
      <c r="B6" s="37"/>
      <c r="C6" s="25"/>
      <c r="D6" s="25"/>
      <c r="J6" s="50"/>
    </row>
    <row r="7" spans="2:24" ht="49" thickTop="1" thickBot="1" x14ac:dyDescent="0.6">
      <c r="B7" s="37"/>
      <c r="C7" s="4" t="s">
        <v>52</v>
      </c>
      <c r="D7" s="15"/>
      <c r="J7" s="50"/>
    </row>
    <row r="8" spans="2:24" ht="49" thickTop="1" thickBot="1" x14ac:dyDescent="0.6">
      <c r="B8" s="37"/>
      <c r="C8" s="4" t="s">
        <v>53</v>
      </c>
      <c r="D8" s="15"/>
      <c r="J8" s="50"/>
      <c r="X8" s="46"/>
    </row>
    <row r="9" spans="2:24" ht="49" thickTop="1" thickBot="1" x14ac:dyDescent="0.6">
      <c r="B9" s="37"/>
      <c r="C9" s="4" t="s">
        <v>54</v>
      </c>
      <c r="D9" s="15"/>
      <c r="J9" s="50"/>
      <c r="X9" s="46"/>
    </row>
    <row r="10" spans="2:24" ht="49" thickTop="1" thickBot="1" x14ac:dyDescent="0.6">
      <c r="B10" s="37"/>
      <c r="C10" s="4" t="s">
        <v>55</v>
      </c>
      <c r="D10" s="15"/>
      <c r="J10" s="50"/>
      <c r="X10" s="46"/>
    </row>
    <row r="11" spans="2:24" ht="49" thickTop="1" thickBot="1" x14ac:dyDescent="0.6">
      <c r="B11" s="37"/>
      <c r="C11" s="4" t="s">
        <v>56</v>
      </c>
      <c r="D11" s="15">
        <f>SUM(D7:D10)</f>
        <v>0</v>
      </c>
      <c r="J11" s="50"/>
    </row>
    <row r="12" spans="2:24" ht="48" thickTop="1" x14ac:dyDescent="0.55000000000000004">
      <c r="B12" s="37"/>
      <c r="J12" s="50"/>
    </row>
    <row r="13" spans="2:24" ht="48" thickBot="1" x14ac:dyDescent="0.6">
      <c r="B13" s="37"/>
      <c r="J13" s="50"/>
    </row>
    <row r="14" spans="2:24" ht="49" thickTop="1" thickBot="1" x14ac:dyDescent="0.6">
      <c r="B14" s="37"/>
      <c r="C14" s="81" t="s">
        <v>141</v>
      </c>
      <c r="D14" s="82"/>
      <c r="E14" s="82"/>
      <c r="F14" s="82"/>
      <c r="G14" s="82"/>
      <c r="H14" s="83"/>
      <c r="I14" s="16"/>
      <c r="J14" s="50"/>
    </row>
    <row r="15" spans="2:24" ht="20" customHeight="1" thickTop="1" thickBot="1" x14ac:dyDescent="0.6">
      <c r="B15" s="37"/>
      <c r="C15" s="27"/>
      <c r="D15" s="27"/>
      <c r="E15" s="28"/>
      <c r="F15" s="26"/>
      <c r="G15" s="27"/>
      <c r="H15" s="27"/>
      <c r="I15" s="16"/>
      <c r="J15" s="50"/>
    </row>
    <row r="16" spans="2:24" ht="49" thickTop="1" thickBot="1" x14ac:dyDescent="0.6">
      <c r="B16" s="37"/>
      <c r="C16" s="17" t="s">
        <v>58</v>
      </c>
      <c r="D16" s="18"/>
      <c r="E16" s="19"/>
      <c r="F16" s="16"/>
      <c r="G16" s="17" t="s">
        <v>72</v>
      </c>
      <c r="H16" s="18"/>
      <c r="I16" s="16"/>
      <c r="J16" s="50"/>
    </row>
    <row r="17" spans="2:14" ht="49" thickTop="1" thickBot="1" x14ac:dyDescent="0.6">
      <c r="B17" s="37"/>
      <c r="C17" s="17" t="s">
        <v>59</v>
      </c>
      <c r="D17" s="18"/>
      <c r="E17" s="19"/>
      <c r="F17" s="16"/>
      <c r="G17" s="17" t="s">
        <v>73</v>
      </c>
      <c r="H17" s="18"/>
      <c r="I17" s="16"/>
      <c r="J17" s="50"/>
    </row>
    <row r="18" spans="2:14" ht="49" thickTop="1" thickBot="1" x14ac:dyDescent="0.6">
      <c r="B18" s="37"/>
      <c r="C18" s="17" t="s">
        <v>60</v>
      </c>
      <c r="D18" s="18"/>
      <c r="E18" s="19"/>
      <c r="F18" s="16"/>
      <c r="G18" s="17" t="s">
        <v>74</v>
      </c>
      <c r="H18" s="18"/>
      <c r="I18" s="16"/>
      <c r="J18" s="50"/>
    </row>
    <row r="19" spans="2:14" ht="49" thickTop="1" thickBot="1" x14ac:dyDescent="0.6">
      <c r="B19" s="37"/>
      <c r="C19" s="17" t="s">
        <v>61</v>
      </c>
      <c r="D19" s="18"/>
      <c r="E19" s="19"/>
      <c r="F19" s="16"/>
      <c r="G19" s="17" t="s">
        <v>75</v>
      </c>
      <c r="H19" s="18"/>
      <c r="I19" s="16"/>
      <c r="J19" s="50"/>
    </row>
    <row r="20" spans="2:14" ht="49" thickTop="1" thickBot="1" x14ac:dyDescent="0.6">
      <c r="B20" s="37"/>
      <c r="C20" s="17" t="s">
        <v>62</v>
      </c>
      <c r="D20" s="18"/>
      <c r="E20" s="19"/>
      <c r="F20" s="16"/>
      <c r="G20" s="17" t="s">
        <v>76</v>
      </c>
      <c r="H20" s="18">
        <f>SUM(H16+H17+H18+H19)</f>
        <v>0</v>
      </c>
      <c r="I20" s="20" t="e">
        <f>H20/D11</f>
        <v>#DIV/0!</v>
      </c>
      <c r="J20" s="50"/>
    </row>
    <row r="21" spans="2:14" ht="49" thickTop="1" thickBot="1" x14ac:dyDescent="0.6">
      <c r="B21" s="37"/>
      <c r="C21" s="17" t="s">
        <v>63</v>
      </c>
      <c r="D21" s="18"/>
      <c r="E21" s="19"/>
      <c r="F21" s="16"/>
      <c r="G21" s="17" t="s">
        <v>77</v>
      </c>
      <c r="H21" s="18">
        <f>FINANCIALS!G37</f>
        <v>0</v>
      </c>
      <c r="I21" s="16"/>
      <c r="J21" s="50"/>
    </row>
    <row r="22" spans="2:14" ht="49" thickTop="1" thickBot="1" x14ac:dyDescent="0.6">
      <c r="B22" s="37"/>
      <c r="C22" s="17" t="s">
        <v>64</v>
      </c>
      <c r="D22" s="18"/>
      <c r="E22" s="19"/>
      <c r="F22" s="16"/>
      <c r="G22" s="17" t="s">
        <v>78</v>
      </c>
      <c r="H22" s="18">
        <f>FINANCIALS!G36</f>
        <v>0</v>
      </c>
      <c r="I22" s="16"/>
      <c r="J22" s="50"/>
    </row>
    <row r="23" spans="2:14" ht="49" thickTop="1" thickBot="1" x14ac:dyDescent="0.6">
      <c r="B23" s="37"/>
      <c r="C23" s="17" t="s">
        <v>65</v>
      </c>
      <c r="D23" s="18"/>
      <c r="E23" s="19"/>
      <c r="F23" s="16"/>
      <c r="G23" s="17" t="s">
        <v>79</v>
      </c>
      <c r="H23" s="18">
        <f>FINANCIALS!G38</f>
        <v>0</v>
      </c>
      <c r="I23" s="16"/>
      <c r="J23" s="50"/>
    </row>
    <row r="24" spans="2:14" ht="49" thickTop="1" thickBot="1" x14ac:dyDescent="0.6">
      <c r="B24" s="37"/>
      <c r="C24" s="17" t="s">
        <v>66</v>
      </c>
      <c r="D24" s="18">
        <f>SUM(D16+D17+D18+D19+D20+D21+D22+D23)</f>
        <v>0</v>
      </c>
      <c r="E24" s="21" t="e">
        <f>D24/D11</f>
        <v>#DIV/0!</v>
      </c>
      <c r="F24" s="16"/>
      <c r="G24" s="17" t="s">
        <v>80</v>
      </c>
      <c r="H24" s="18">
        <f>FINANCIALS!G39+FINANCIALS!G40</f>
        <v>0</v>
      </c>
      <c r="I24" s="16"/>
      <c r="J24" s="50"/>
    </row>
    <row r="25" spans="2:14" ht="49" thickTop="1" thickBot="1" x14ac:dyDescent="0.6">
      <c r="B25" s="37"/>
      <c r="C25" s="17" t="s">
        <v>67</v>
      </c>
      <c r="D25" s="18"/>
      <c r="E25" s="19"/>
      <c r="F25" s="16"/>
      <c r="G25" s="17" t="s">
        <v>81</v>
      </c>
      <c r="H25" s="18">
        <f>SUM(H21+H22+H23+H24)</f>
        <v>0</v>
      </c>
      <c r="I25" s="20" t="e">
        <f>H25/D11</f>
        <v>#DIV/0!</v>
      </c>
      <c r="J25" s="50"/>
    </row>
    <row r="26" spans="2:14" ht="49" thickTop="1" thickBot="1" x14ac:dyDescent="0.6">
      <c r="B26" s="37"/>
      <c r="C26" s="17" t="s">
        <v>68</v>
      </c>
      <c r="D26" s="18"/>
      <c r="E26" s="19"/>
      <c r="F26" s="16"/>
      <c r="G26" s="16"/>
      <c r="H26" s="16"/>
      <c r="I26" s="16"/>
      <c r="J26" s="50"/>
    </row>
    <row r="27" spans="2:14" ht="49" thickTop="1" thickBot="1" x14ac:dyDescent="0.6">
      <c r="B27" s="37"/>
      <c r="C27" s="17" t="s">
        <v>69</v>
      </c>
      <c r="D27" s="18"/>
      <c r="E27" s="19"/>
      <c r="F27" s="16"/>
      <c r="G27" s="17" t="s">
        <v>82</v>
      </c>
      <c r="H27" s="18">
        <f>D11-H28</f>
        <v>0</v>
      </c>
      <c r="I27" s="20" t="e">
        <f>H27/D11</f>
        <v>#DIV/0!</v>
      </c>
      <c r="J27" s="50"/>
    </row>
    <row r="28" spans="2:14" ht="49" thickTop="1" thickBot="1" x14ac:dyDescent="0.6">
      <c r="B28" s="37"/>
      <c r="C28" s="17" t="s">
        <v>70</v>
      </c>
      <c r="D28" s="18"/>
      <c r="E28" s="19"/>
      <c r="F28" s="16"/>
      <c r="G28" s="17" t="s">
        <v>83</v>
      </c>
      <c r="H28" s="18">
        <f>D24+D29+H20+H25</f>
        <v>0</v>
      </c>
      <c r="I28" s="16"/>
      <c r="J28" s="50"/>
    </row>
    <row r="29" spans="2:14" ht="49" thickTop="1" thickBot="1" x14ac:dyDescent="0.6">
      <c r="B29" s="37"/>
      <c r="C29" s="17" t="s">
        <v>71</v>
      </c>
      <c r="D29" s="18">
        <f>SUM(D25+D26+D27+D28)</f>
        <v>0</v>
      </c>
      <c r="E29" s="21" t="e">
        <f>D29/D11</f>
        <v>#DIV/0!</v>
      </c>
      <c r="F29" s="16"/>
      <c r="J29" s="50"/>
    </row>
    <row r="30" spans="2:14" ht="49" thickTop="1" thickBot="1" x14ac:dyDescent="0.6">
      <c r="B30" s="37"/>
      <c r="G30" s="4" t="s">
        <v>91</v>
      </c>
      <c r="H30" s="15">
        <f>D24+D29</f>
        <v>0</v>
      </c>
      <c r="J30" s="50"/>
    </row>
    <row r="31" spans="2:14" ht="49" thickTop="1" thickBot="1" x14ac:dyDescent="0.6">
      <c r="B31" s="37"/>
      <c r="J31" s="50"/>
      <c r="N31" s="1" t="s">
        <v>145</v>
      </c>
    </row>
    <row r="32" spans="2:14" ht="49" thickTop="1" thickBot="1" x14ac:dyDescent="0.6">
      <c r="B32" s="37"/>
      <c r="C32" s="48"/>
      <c r="D32" s="48"/>
      <c r="E32" s="48"/>
      <c r="F32" s="48"/>
      <c r="G32" s="48"/>
      <c r="H32" s="48"/>
      <c r="I32" s="48"/>
      <c r="J32" s="50"/>
    </row>
    <row r="33" spans="2:10" ht="49" thickTop="1" thickBot="1" x14ac:dyDescent="0.6">
      <c r="B33" s="37"/>
      <c r="C33" s="81" t="s">
        <v>141</v>
      </c>
      <c r="D33" s="82"/>
      <c r="E33" s="83"/>
      <c r="J33" s="50"/>
    </row>
    <row r="34" spans="2:10" ht="49" thickTop="1" thickBot="1" x14ac:dyDescent="0.6">
      <c r="B34" s="37"/>
      <c r="C34" s="5" t="s">
        <v>142</v>
      </c>
      <c r="D34" s="5" t="s">
        <v>143</v>
      </c>
      <c r="E34" s="5" t="s">
        <v>144</v>
      </c>
      <c r="J34" s="50"/>
    </row>
    <row r="35" spans="2:10" ht="49" thickTop="1" thickBot="1" x14ac:dyDescent="0.6">
      <c r="B35" s="37"/>
      <c r="C35" s="4" t="str">
        <f>C24</f>
        <v>Total Essential Expenses</v>
      </c>
      <c r="D35" s="55">
        <f>D24</f>
        <v>0</v>
      </c>
      <c r="E35" s="56" t="e">
        <f>D35/$D$11</f>
        <v>#DIV/0!</v>
      </c>
      <c r="J35" s="50"/>
    </row>
    <row r="36" spans="2:10" ht="49" thickTop="1" thickBot="1" x14ac:dyDescent="0.6">
      <c r="B36" s="37"/>
      <c r="C36" s="4" t="str">
        <f>C29</f>
        <v>Total Life Style Expenses</v>
      </c>
      <c r="D36" s="55">
        <f>D29</f>
        <v>0</v>
      </c>
      <c r="E36" s="56" t="e">
        <f t="shared" ref="E36:E39" si="0">D36/$D$11</f>
        <v>#DIV/0!</v>
      </c>
      <c r="J36" s="50"/>
    </row>
    <row r="37" spans="2:10" ht="49" thickTop="1" thickBot="1" x14ac:dyDescent="0.6">
      <c r="B37" s="37"/>
      <c r="C37" s="4" t="str">
        <f>G20</f>
        <v>Total EMIs</v>
      </c>
      <c r="D37" s="55">
        <f>H20</f>
        <v>0</v>
      </c>
      <c r="E37" s="56" t="e">
        <f t="shared" si="0"/>
        <v>#DIV/0!</v>
      </c>
      <c r="J37" s="50"/>
    </row>
    <row r="38" spans="2:10" ht="49" thickTop="1" thickBot="1" x14ac:dyDescent="0.6">
      <c r="B38" s="37"/>
      <c r="C38" s="4" t="str">
        <f>G25</f>
        <v>Total Investments</v>
      </c>
      <c r="D38" s="55">
        <f>H25</f>
        <v>0</v>
      </c>
      <c r="E38" s="56" t="e">
        <f t="shared" si="0"/>
        <v>#DIV/0!</v>
      </c>
      <c r="J38" s="50"/>
    </row>
    <row r="39" spans="2:10" ht="49" thickTop="1" thickBot="1" x14ac:dyDescent="0.6">
      <c r="B39" s="37"/>
      <c r="C39" s="4" t="str">
        <f>G27</f>
        <v>Leftout For the Month</v>
      </c>
      <c r="D39" s="55">
        <f>H27</f>
        <v>0</v>
      </c>
      <c r="E39" s="56" t="e">
        <f t="shared" si="0"/>
        <v>#DIV/0!</v>
      </c>
      <c r="J39" s="50"/>
    </row>
    <row r="40" spans="2:10" ht="48" thickTop="1" x14ac:dyDescent="0.55000000000000004">
      <c r="B40" s="37"/>
      <c r="J40" s="50"/>
    </row>
    <row r="41" spans="2:10" ht="48" thickBot="1" x14ac:dyDescent="0.6">
      <c r="B41" s="54"/>
      <c r="C41" s="51"/>
      <c r="D41" s="51"/>
      <c r="E41" s="51"/>
      <c r="F41" s="51"/>
      <c r="G41" s="51"/>
      <c r="H41" s="51"/>
      <c r="I41" s="51"/>
      <c r="J41" s="52"/>
    </row>
    <row r="42" spans="2:10" ht="48" thickTop="1" x14ac:dyDescent="0.55000000000000004"/>
  </sheetData>
  <mergeCells count="4">
    <mergeCell ref="C33:E33"/>
    <mergeCell ref="C5:D5"/>
    <mergeCell ref="C14:H14"/>
    <mergeCell ref="C3:I3"/>
  </mergeCells>
  <conditionalFormatting sqref="E24">
    <cfRule type="cellIs" dxfId="10" priority="10" operator="lessThanOrEqual">
      <formula>0.4</formula>
    </cfRule>
    <cfRule type="cellIs" dxfId="9" priority="11" operator="greaterThan">
      <formula>0.4</formula>
    </cfRule>
  </conditionalFormatting>
  <conditionalFormatting sqref="E29">
    <cfRule type="cellIs" dxfId="8" priority="8" operator="lessThanOrEqual">
      <formula>0.2</formula>
    </cfRule>
    <cfRule type="cellIs" dxfId="7" priority="9" operator="greaterThan">
      <formula>0.2</formula>
    </cfRule>
  </conditionalFormatting>
  <conditionalFormatting sqref="I20">
    <cfRule type="cellIs" dxfId="6" priority="6" operator="lessThanOrEqual">
      <formula>0.3</formula>
    </cfRule>
    <cfRule type="cellIs" dxfId="5" priority="7" operator="greaterThan">
      <formula>0.3</formula>
    </cfRule>
  </conditionalFormatting>
  <conditionalFormatting sqref="I25">
    <cfRule type="cellIs" dxfId="4" priority="3" operator="between">
      <formula>0.2</formula>
      <formula>0.4</formula>
    </cfRule>
    <cfRule type="cellIs" dxfId="3" priority="4" operator="lessThan">
      <formula>0.2</formula>
    </cfRule>
    <cfRule type="cellIs" dxfId="2" priority="5" operator="greaterThanOrEqual">
      <formula>0.4</formula>
    </cfRule>
  </conditionalFormatting>
  <conditionalFormatting sqref="I27">
    <cfRule type="cellIs" dxfId="1" priority="1" operator="lessThanOrEqual">
      <formula>0.1</formula>
    </cfRule>
    <cfRule type="cellIs" dxfId="0" priority="2" operator="greaterThan">
      <formula>0.1</formula>
    </cfRule>
  </conditionalFormatting>
  <pageMargins left="0.7" right="0.7" top="0.75" bottom="0.75" header="0.3" footer="0.3"/>
  <pageSetup paperSize="9" scale="27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60C3-2A9D-BD42-8BDB-1617C63166E8}">
  <sheetPr>
    <pageSetUpPr fitToPage="1"/>
  </sheetPr>
  <dimension ref="C2:H35"/>
  <sheetViews>
    <sheetView showGridLines="0" topLeftCell="A20" zoomScale="57" workbookViewId="0">
      <selection activeCell="Q16" sqref="Q16"/>
    </sheetView>
  </sheetViews>
  <sheetFormatPr baseColWidth="10" defaultRowHeight="47" x14ac:dyDescent="0.55000000000000004"/>
  <cols>
    <col min="1" max="3" width="10.83203125" style="1"/>
    <col min="4" max="4" width="85.1640625" style="1" customWidth="1"/>
    <col min="5" max="5" width="48.5" style="1" customWidth="1"/>
    <col min="6" max="6" width="45.33203125" style="1" bestFit="1" customWidth="1"/>
    <col min="7" max="7" width="43.33203125" style="1" customWidth="1"/>
    <col min="8" max="16384" width="10.83203125" style="1"/>
  </cols>
  <sheetData>
    <row r="2" spans="3:8" ht="48" thickBot="1" x14ac:dyDescent="0.6"/>
    <row r="3" spans="3:8" ht="49" thickTop="1" thickBot="1" x14ac:dyDescent="0.6">
      <c r="C3" s="53"/>
      <c r="D3" s="48"/>
      <c r="E3" s="48"/>
      <c r="F3" s="48"/>
      <c r="G3" s="48"/>
      <c r="H3" s="49"/>
    </row>
    <row r="4" spans="3:8" ht="49" thickTop="1" thickBot="1" x14ac:dyDescent="0.6">
      <c r="C4" s="37"/>
      <c r="D4" s="82" t="s">
        <v>146</v>
      </c>
      <c r="E4" s="82"/>
      <c r="F4" s="82"/>
      <c r="G4" s="82"/>
      <c r="H4" s="50"/>
    </row>
    <row r="5" spans="3:8" ht="49" thickTop="1" thickBot="1" x14ac:dyDescent="0.6">
      <c r="C5" s="37"/>
      <c r="D5" s="48"/>
      <c r="E5" s="48"/>
      <c r="F5" s="48"/>
      <c r="G5" s="48"/>
      <c r="H5" s="50"/>
    </row>
    <row r="6" spans="3:8" ht="49" thickTop="1" thickBot="1" x14ac:dyDescent="0.6">
      <c r="C6" s="37"/>
      <c r="D6" s="4" t="s">
        <v>4</v>
      </c>
      <c r="E6" s="4" t="s">
        <v>84</v>
      </c>
      <c r="F6" s="4" t="s">
        <v>85</v>
      </c>
      <c r="G6" s="4" t="s">
        <v>86</v>
      </c>
      <c r="H6" s="50"/>
    </row>
    <row r="7" spans="3:8" ht="49" thickTop="1" thickBot="1" x14ac:dyDescent="0.6">
      <c r="C7" s="37"/>
      <c r="D7" s="4">
        <f>'Personal Data &amp; Goals'!C6</f>
        <v>0</v>
      </c>
      <c r="E7" s="7">
        <f ca="1">'Personal Data &amp; Goals'!F6</f>
        <v>126.6057431121459</v>
      </c>
      <c r="F7" s="5"/>
      <c r="G7" s="5">
        <v>85</v>
      </c>
      <c r="H7" s="50"/>
    </row>
    <row r="8" spans="3:8" ht="49" thickTop="1" thickBot="1" x14ac:dyDescent="0.6">
      <c r="C8" s="37"/>
      <c r="D8" s="4">
        <f>'Personal Data &amp; Goals'!C7</f>
        <v>0</v>
      </c>
      <c r="E8" s="7">
        <f ca="1">'Personal Data &amp; Goals'!F7</f>
        <v>126.6057431121459</v>
      </c>
      <c r="F8" s="7">
        <f>'Personal Data &amp; Goals'!G7</f>
        <v>0</v>
      </c>
      <c r="G8" s="5"/>
      <c r="H8" s="50"/>
    </row>
    <row r="9" spans="3:8" ht="48" thickTop="1" x14ac:dyDescent="0.55000000000000004">
      <c r="C9" s="37"/>
      <c r="H9" s="50"/>
    </row>
    <row r="10" spans="3:8" ht="48" thickBot="1" x14ac:dyDescent="0.6">
      <c r="C10" s="37"/>
      <c r="H10" s="50"/>
    </row>
    <row r="11" spans="3:8" ht="49" thickTop="1" thickBot="1" x14ac:dyDescent="0.6">
      <c r="C11" s="37"/>
      <c r="D11" s="74" t="s">
        <v>87</v>
      </c>
      <c r="E11" s="74"/>
      <c r="H11" s="50"/>
    </row>
    <row r="12" spans="3:8" ht="19" customHeight="1" thickTop="1" thickBot="1" x14ac:dyDescent="0.6">
      <c r="C12" s="37"/>
      <c r="D12" s="25"/>
      <c r="E12" s="25"/>
      <c r="H12" s="50"/>
    </row>
    <row r="13" spans="3:8" ht="49" thickTop="1" thickBot="1" x14ac:dyDescent="0.6">
      <c r="C13" s="37"/>
      <c r="D13" s="4" t="s">
        <v>88</v>
      </c>
      <c r="E13" s="15">
        <f>'INFLOWS &amp; OUTFLOWS'!H30</f>
        <v>0</v>
      </c>
      <c r="H13" s="50"/>
    </row>
    <row r="14" spans="3:8" ht="49" thickTop="1" thickBot="1" x14ac:dyDescent="0.6">
      <c r="C14" s="37"/>
      <c r="D14" s="4" t="s">
        <v>89</v>
      </c>
      <c r="E14" s="23">
        <v>0.06</v>
      </c>
      <c r="H14" s="50"/>
    </row>
    <row r="15" spans="3:8" ht="49" thickTop="1" thickBot="1" x14ac:dyDescent="0.6">
      <c r="C15" s="37"/>
      <c r="D15" s="4" t="s">
        <v>105</v>
      </c>
      <c r="E15" s="14">
        <f ca="1">F7-E7</f>
        <v>-126.6057431121459</v>
      </c>
      <c r="H15" s="50"/>
    </row>
    <row r="16" spans="3:8" ht="49" thickTop="1" thickBot="1" x14ac:dyDescent="0.6">
      <c r="C16" s="37"/>
      <c r="D16" s="4" t="s">
        <v>90</v>
      </c>
      <c r="E16" s="24">
        <f ca="1">FV(E14,E15,0,-E13,0)</f>
        <v>0</v>
      </c>
      <c r="H16" s="50"/>
    </row>
    <row r="17" spans="3:8" ht="49" thickTop="1" thickBot="1" x14ac:dyDescent="0.6">
      <c r="C17" s="37"/>
      <c r="H17" s="50"/>
    </row>
    <row r="18" spans="3:8" ht="49" thickTop="1" thickBot="1" x14ac:dyDescent="0.6">
      <c r="C18" s="37"/>
      <c r="D18" s="74" t="s">
        <v>92</v>
      </c>
      <c r="E18" s="74"/>
      <c r="H18" s="50"/>
    </row>
    <row r="19" spans="3:8" ht="15" customHeight="1" thickTop="1" thickBot="1" x14ac:dyDescent="0.6">
      <c r="C19" s="37"/>
      <c r="D19" s="25"/>
      <c r="E19" s="25"/>
      <c r="H19" s="50"/>
    </row>
    <row r="20" spans="3:8" ht="49" thickTop="1" thickBot="1" x14ac:dyDescent="0.6">
      <c r="C20" s="37"/>
      <c r="D20" s="4" t="s">
        <v>90</v>
      </c>
      <c r="E20" s="24">
        <f ca="1">E16</f>
        <v>0</v>
      </c>
      <c r="H20" s="50"/>
    </row>
    <row r="21" spans="3:8" ht="49" thickTop="1" thickBot="1" x14ac:dyDescent="0.6">
      <c r="C21" s="37"/>
      <c r="D21" s="4" t="s">
        <v>93</v>
      </c>
      <c r="E21" s="4">
        <f>(G7-F7)*12</f>
        <v>1020</v>
      </c>
      <c r="H21" s="50"/>
    </row>
    <row r="22" spans="3:8" ht="49" thickTop="1" thickBot="1" x14ac:dyDescent="0.6">
      <c r="C22" s="37"/>
      <c r="D22" s="4" t="s">
        <v>89</v>
      </c>
      <c r="E22" s="23">
        <f>E14</f>
        <v>0.06</v>
      </c>
      <c r="H22" s="50"/>
    </row>
    <row r="23" spans="3:8" ht="49" thickTop="1" thickBot="1" x14ac:dyDescent="0.6">
      <c r="C23" s="37"/>
      <c r="D23" s="4" t="s">
        <v>94</v>
      </c>
      <c r="E23" s="23">
        <v>0.08</v>
      </c>
      <c r="H23" s="50"/>
    </row>
    <row r="24" spans="3:8" ht="49" thickTop="1" thickBot="1" x14ac:dyDescent="0.6">
      <c r="C24" s="37"/>
      <c r="D24" s="4" t="s">
        <v>95</v>
      </c>
      <c r="E24" s="24">
        <f ca="1">PV(NOMINAL((1+E23)/(1+E22)-1,12)/12,E21,-E20,0,0)</f>
        <v>0</v>
      </c>
      <c r="H24" s="50"/>
    </row>
    <row r="25" spans="3:8" ht="49" thickTop="1" thickBot="1" x14ac:dyDescent="0.6">
      <c r="C25" s="37"/>
      <c r="H25" s="50"/>
    </row>
    <row r="26" spans="3:8" ht="49" thickTop="1" thickBot="1" x14ac:dyDescent="0.6">
      <c r="C26" s="37"/>
      <c r="D26" s="74" t="s">
        <v>96</v>
      </c>
      <c r="E26" s="74"/>
      <c r="H26" s="50"/>
    </row>
    <row r="27" spans="3:8" ht="18" customHeight="1" thickTop="1" thickBot="1" x14ac:dyDescent="0.6">
      <c r="C27" s="37"/>
      <c r="H27" s="50"/>
    </row>
    <row r="28" spans="3:8" ht="49" thickTop="1" thickBot="1" x14ac:dyDescent="0.6">
      <c r="C28" s="37"/>
      <c r="D28" s="4" t="s">
        <v>95</v>
      </c>
      <c r="E28" s="24">
        <f ca="1">E24</f>
        <v>0</v>
      </c>
      <c r="H28" s="50"/>
    </row>
    <row r="29" spans="3:8" ht="49" thickTop="1" thickBot="1" x14ac:dyDescent="0.6">
      <c r="C29" s="37"/>
      <c r="D29" s="4" t="s">
        <v>97</v>
      </c>
      <c r="E29" s="14">
        <f ca="1">E15*12</f>
        <v>-1519.2689173457509</v>
      </c>
      <c r="H29" s="50"/>
    </row>
    <row r="30" spans="3:8" ht="49" thickTop="1" thickBot="1" x14ac:dyDescent="0.6">
      <c r="C30" s="37"/>
      <c r="D30" s="4" t="s">
        <v>98</v>
      </c>
      <c r="E30" s="23">
        <v>0.12</v>
      </c>
      <c r="H30" s="50"/>
    </row>
    <row r="31" spans="3:8" ht="49" thickTop="1" thickBot="1" x14ac:dyDescent="0.6">
      <c r="C31" s="37"/>
      <c r="D31" s="4" t="s">
        <v>99</v>
      </c>
      <c r="E31" s="24">
        <f ca="1">PMT(NOMINAL(E30,12)/12,E29,0,-E28,0)</f>
        <v>0</v>
      </c>
      <c r="H31" s="50"/>
    </row>
    <row r="32" spans="3:8" ht="49" thickTop="1" thickBot="1" x14ac:dyDescent="0.6">
      <c r="C32" s="37"/>
      <c r="H32" s="50"/>
    </row>
    <row r="33" spans="3:8" ht="49" thickTop="1" thickBot="1" x14ac:dyDescent="0.6">
      <c r="C33" s="37"/>
      <c r="D33" s="4" t="s">
        <v>150</v>
      </c>
      <c r="E33" s="24">
        <f ca="1">PV(E30,E29/12,0,-E28)</f>
        <v>0</v>
      </c>
      <c r="H33" s="50"/>
    </row>
    <row r="34" spans="3:8" ht="49" thickTop="1" thickBot="1" x14ac:dyDescent="0.6">
      <c r="C34" s="54"/>
      <c r="D34" s="51"/>
      <c r="E34" s="51"/>
      <c r="F34" s="51"/>
      <c r="G34" s="51"/>
      <c r="H34" s="52"/>
    </row>
    <row r="35" spans="3:8" ht="48" thickTop="1" x14ac:dyDescent="0.55000000000000004"/>
  </sheetData>
  <mergeCells count="4">
    <mergeCell ref="D11:E11"/>
    <mergeCell ref="D18:E18"/>
    <mergeCell ref="D26:E26"/>
    <mergeCell ref="D4:G4"/>
  </mergeCells>
  <pageMargins left="0.7" right="0.7" top="0.75" bottom="0.75" header="0.3" footer="0.3"/>
  <pageSetup paperSize="9" scale="27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9C84-489E-984A-9CE8-37CB95984EA7}">
  <dimension ref="E2:I65"/>
  <sheetViews>
    <sheetView showGridLines="0" topLeftCell="A14" zoomScale="75" workbookViewId="0">
      <selection activeCell="I14" sqref="I14"/>
    </sheetView>
  </sheetViews>
  <sheetFormatPr baseColWidth="10" defaultRowHeight="47" x14ac:dyDescent="0.55000000000000004"/>
  <cols>
    <col min="1" max="4" width="10.83203125" style="1"/>
    <col min="5" max="5" width="17.5" style="1" customWidth="1"/>
    <col min="6" max="6" width="52.5" style="1" bestFit="1" customWidth="1"/>
    <col min="7" max="7" width="41.33203125" style="1" customWidth="1"/>
    <col min="8" max="8" width="62.83203125" style="1" bestFit="1" customWidth="1"/>
    <col min="9" max="9" width="52.5" style="1" bestFit="1" customWidth="1"/>
    <col min="10" max="16384" width="10.83203125" style="1"/>
  </cols>
  <sheetData>
    <row r="2" spans="5:9" ht="48" thickBot="1" x14ac:dyDescent="0.6">
      <c r="I2" s="22"/>
    </row>
    <row r="3" spans="5:9" ht="49" thickTop="1" thickBot="1" x14ac:dyDescent="0.6">
      <c r="E3" s="45" t="s">
        <v>100</v>
      </c>
      <c r="F3" s="45" t="s">
        <v>101</v>
      </c>
      <c r="G3" s="45" t="s">
        <v>102</v>
      </c>
      <c r="H3" s="45" t="s">
        <v>103</v>
      </c>
      <c r="I3" s="45" t="s">
        <v>104</v>
      </c>
    </row>
    <row r="4" spans="5:9" ht="49" thickTop="1" thickBot="1" x14ac:dyDescent="0.6">
      <c r="E4" s="5">
        <f>Retirement!F7</f>
        <v>0</v>
      </c>
      <c r="F4" s="30">
        <f ca="1">Retirement!E24</f>
        <v>0</v>
      </c>
      <c r="G4" s="30">
        <f ca="1">Retirement!E16</f>
        <v>0</v>
      </c>
      <c r="H4" s="30">
        <f ca="1">G4*12</f>
        <v>0</v>
      </c>
      <c r="I4" s="30">
        <f ca="1">FV(NOMINAL(Retirement!$E$23,12)/12,12,G4,-F4,0)</f>
        <v>0</v>
      </c>
    </row>
    <row r="5" spans="5:9" ht="49" thickTop="1" thickBot="1" x14ac:dyDescent="0.6">
      <c r="E5" s="5">
        <f>IF(E4&lt;Retirement!$G$7,E4+1, "Nil")</f>
        <v>1</v>
      </c>
      <c r="F5" s="30">
        <f ca="1">IF(E5= "Nil",0,I4)</f>
        <v>0</v>
      </c>
      <c r="G5" s="30">
        <f ca="1">IF(E5= "Nil",0,G4*(1+Retirement!$E$22))</f>
        <v>0</v>
      </c>
      <c r="H5" s="30">
        <f ca="1">G5*12</f>
        <v>0</v>
      </c>
      <c r="I5" s="30">
        <f ca="1">FV(NOMINAL(Retirement!$E$23,12)/12,12,G5,-F5,0)</f>
        <v>0</v>
      </c>
    </row>
    <row r="6" spans="5:9" ht="49" thickTop="1" thickBot="1" x14ac:dyDescent="0.6">
      <c r="E6" s="5">
        <f>IF(E5&lt;Retirement!$G$7,E5+1, "Nil")</f>
        <v>2</v>
      </c>
      <c r="F6" s="30">
        <f t="shared" ref="F6:F65" ca="1" si="0">IF(E6= "Nil",0,I5)</f>
        <v>0</v>
      </c>
      <c r="G6" s="30">
        <f ca="1">IF(E6= "Nil",0,G5*(1+Retirement!$E$22))</f>
        <v>0</v>
      </c>
      <c r="H6" s="30">
        <f t="shared" ref="H6:H33" ca="1" si="1">G6*12</f>
        <v>0</v>
      </c>
      <c r="I6" s="30">
        <f ca="1">FV(NOMINAL(Retirement!$E$23,12)/12,12,G6,-F6,0)</f>
        <v>0</v>
      </c>
    </row>
    <row r="7" spans="5:9" ht="49" thickTop="1" thickBot="1" x14ac:dyDescent="0.6">
      <c r="E7" s="5">
        <f>IF(E6&lt;Retirement!$G$7,E6+1, "Nil")</f>
        <v>3</v>
      </c>
      <c r="F7" s="30">
        <f t="shared" ca="1" si="0"/>
        <v>0</v>
      </c>
      <c r="G7" s="30">
        <f ca="1">IF(E7= "Nil",0,G6*(1+Retirement!$E$22))</f>
        <v>0</v>
      </c>
      <c r="H7" s="30">
        <f t="shared" ca="1" si="1"/>
        <v>0</v>
      </c>
      <c r="I7" s="30">
        <f ca="1">FV(NOMINAL(Retirement!$E$23,12)/12,12,G7,-F7,0)</f>
        <v>0</v>
      </c>
    </row>
    <row r="8" spans="5:9" ht="49" thickTop="1" thickBot="1" x14ac:dyDescent="0.6">
      <c r="E8" s="5">
        <f>IF(E7&lt;Retirement!$G$7,E7+1, "Nil")</f>
        <v>4</v>
      </c>
      <c r="F8" s="30">
        <f t="shared" ca="1" si="0"/>
        <v>0</v>
      </c>
      <c r="G8" s="30">
        <f ca="1">IF(E8= "Nil",0,G7*(1+Retirement!$E$22))</f>
        <v>0</v>
      </c>
      <c r="H8" s="30">
        <f t="shared" ca="1" si="1"/>
        <v>0</v>
      </c>
      <c r="I8" s="30">
        <f ca="1">FV(NOMINAL(Retirement!$E$23,12)/12,12,G8,-F8,0)</f>
        <v>0</v>
      </c>
    </row>
    <row r="9" spans="5:9" ht="49" thickTop="1" thickBot="1" x14ac:dyDescent="0.6">
      <c r="E9" s="5">
        <f>IF(E8&lt;Retirement!$G$7,E8+1, "Nil")</f>
        <v>5</v>
      </c>
      <c r="F9" s="30">
        <f t="shared" ca="1" si="0"/>
        <v>0</v>
      </c>
      <c r="G9" s="30">
        <f ca="1">IF(E9= "Nil",0,G8*(1+Retirement!$E$22))</f>
        <v>0</v>
      </c>
      <c r="H9" s="30">
        <f t="shared" ca="1" si="1"/>
        <v>0</v>
      </c>
      <c r="I9" s="30">
        <f ca="1">FV(NOMINAL(Retirement!$E$23,12)/12,12,G9,-F9,0)</f>
        <v>0</v>
      </c>
    </row>
    <row r="10" spans="5:9" ht="49" thickTop="1" thickBot="1" x14ac:dyDescent="0.6">
      <c r="E10" s="5">
        <f>IF(E9&lt;Retirement!$G$7,E9+1, "Nil")</f>
        <v>6</v>
      </c>
      <c r="F10" s="30">
        <f t="shared" ca="1" si="0"/>
        <v>0</v>
      </c>
      <c r="G10" s="30">
        <f ca="1">IF(E10= "Nil",0,G9*(1+Retirement!$E$22))</f>
        <v>0</v>
      </c>
      <c r="H10" s="30">
        <f t="shared" ca="1" si="1"/>
        <v>0</v>
      </c>
      <c r="I10" s="30">
        <f ca="1">FV(NOMINAL(Retirement!$E$23,12)/12,12,G10,-F10,0)</f>
        <v>0</v>
      </c>
    </row>
    <row r="11" spans="5:9" ht="49" thickTop="1" thickBot="1" x14ac:dyDescent="0.6">
      <c r="E11" s="5">
        <f>IF(E10&lt;Retirement!$G$7,E10+1, "Nil")</f>
        <v>7</v>
      </c>
      <c r="F11" s="30">
        <f t="shared" ca="1" si="0"/>
        <v>0</v>
      </c>
      <c r="G11" s="30">
        <f ca="1">IF(E11= "Nil",0,G10*(1+Retirement!$E$22))</f>
        <v>0</v>
      </c>
      <c r="H11" s="30">
        <f t="shared" ca="1" si="1"/>
        <v>0</v>
      </c>
      <c r="I11" s="30">
        <f ca="1">FV(NOMINAL(Retirement!$E$23,12)/12,12,G11,-F11,0)</f>
        <v>0</v>
      </c>
    </row>
    <row r="12" spans="5:9" ht="49" thickTop="1" thickBot="1" x14ac:dyDescent="0.6">
      <c r="E12" s="5">
        <f>IF(E11&lt;Retirement!$G$7,E11+1, "Nil")</f>
        <v>8</v>
      </c>
      <c r="F12" s="30">
        <f t="shared" ca="1" si="0"/>
        <v>0</v>
      </c>
      <c r="G12" s="30">
        <f ca="1">IF(E12= "Nil",0,G11*(1+Retirement!$E$22))</f>
        <v>0</v>
      </c>
      <c r="H12" s="30">
        <f t="shared" ca="1" si="1"/>
        <v>0</v>
      </c>
      <c r="I12" s="30">
        <f ca="1">FV(NOMINAL(Retirement!$E$23,12)/12,12,G12,-F12,0)</f>
        <v>0</v>
      </c>
    </row>
    <row r="13" spans="5:9" ht="49" thickTop="1" thickBot="1" x14ac:dyDescent="0.6">
      <c r="E13" s="5">
        <f>IF(E12&lt;Retirement!$G$7,E12+1, "Nil")</f>
        <v>9</v>
      </c>
      <c r="F13" s="30">
        <f t="shared" ca="1" si="0"/>
        <v>0</v>
      </c>
      <c r="G13" s="30">
        <f ca="1">IF(E13= "Nil",0,G12*(1+Retirement!$E$22))</f>
        <v>0</v>
      </c>
      <c r="H13" s="30">
        <f t="shared" ca="1" si="1"/>
        <v>0</v>
      </c>
      <c r="I13" s="30">
        <f ca="1">FV(NOMINAL(Retirement!$E$23,12)/12,12,G13,-F13,0)</f>
        <v>0</v>
      </c>
    </row>
    <row r="14" spans="5:9" ht="49" thickTop="1" thickBot="1" x14ac:dyDescent="0.6">
      <c r="E14" s="5">
        <f>IF(E13&lt;Retirement!$G$7,E13+1, "Nil")</f>
        <v>10</v>
      </c>
      <c r="F14" s="30">
        <f t="shared" ca="1" si="0"/>
        <v>0</v>
      </c>
      <c r="G14" s="30">
        <f ca="1">IF(E14= "Nil",0,G13*(1+Retirement!$E$22))</f>
        <v>0</v>
      </c>
      <c r="H14" s="30">
        <f t="shared" ca="1" si="1"/>
        <v>0</v>
      </c>
      <c r="I14" s="30">
        <f ca="1">FV(NOMINAL(Retirement!$E$23,12)/12,12,G14,-F14,0)</f>
        <v>0</v>
      </c>
    </row>
    <row r="15" spans="5:9" ht="49" thickTop="1" thickBot="1" x14ac:dyDescent="0.6">
      <c r="E15" s="5">
        <f>IF(E14&lt;Retirement!$G$7,E14+1, "Nil")</f>
        <v>11</v>
      </c>
      <c r="F15" s="30">
        <f t="shared" ca="1" si="0"/>
        <v>0</v>
      </c>
      <c r="G15" s="30">
        <f ca="1">IF(E15= "Nil",0,G14*(1+Retirement!$E$22))</f>
        <v>0</v>
      </c>
      <c r="H15" s="30">
        <f t="shared" ca="1" si="1"/>
        <v>0</v>
      </c>
      <c r="I15" s="30">
        <f ca="1">FV(NOMINAL(Retirement!$E$23,12)/12,12,G15,-F15,0)</f>
        <v>0</v>
      </c>
    </row>
    <row r="16" spans="5:9" ht="49" thickTop="1" thickBot="1" x14ac:dyDescent="0.6">
      <c r="E16" s="5">
        <f>IF(E15&lt;Retirement!$G$7,E15+1, "Nil")</f>
        <v>12</v>
      </c>
      <c r="F16" s="30">
        <f t="shared" ca="1" si="0"/>
        <v>0</v>
      </c>
      <c r="G16" s="30">
        <f ca="1">IF(E16= "Nil",0,G15*(1+Retirement!$E$22))</f>
        <v>0</v>
      </c>
      <c r="H16" s="30">
        <f t="shared" ca="1" si="1"/>
        <v>0</v>
      </c>
      <c r="I16" s="30">
        <f ca="1">FV(NOMINAL(Retirement!$E$23,12)/12,12,G16,-F16,0)</f>
        <v>0</v>
      </c>
    </row>
    <row r="17" spans="5:9" ht="49" thickTop="1" thickBot="1" x14ac:dyDescent="0.6">
      <c r="E17" s="5">
        <f>IF(E16&lt;Retirement!$G$7,E16+1, "Nil")</f>
        <v>13</v>
      </c>
      <c r="F17" s="30">
        <f t="shared" ca="1" si="0"/>
        <v>0</v>
      </c>
      <c r="G17" s="30">
        <f ca="1">IF(E17= "Nil",0,G16*(1+Retirement!$E$22))</f>
        <v>0</v>
      </c>
      <c r="H17" s="30">
        <f t="shared" ca="1" si="1"/>
        <v>0</v>
      </c>
      <c r="I17" s="30">
        <f ca="1">FV(NOMINAL(Retirement!$E$23,12)/12,12,G17,-F17,0)</f>
        <v>0</v>
      </c>
    </row>
    <row r="18" spans="5:9" ht="49" thickTop="1" thickBot="1" x14ac:dyDescent="0.6">
      <c r="E18" s="5">
        <f>IF(E17&lt;Retirement!$G$7,E17+1, "Nil")</f>
        <v>14</v>
      </c>
      <c r="F18" s="30">
        <f t="shared" ca="1" si="0"/>
        <v>0</v>
      </c>
      <c r="G18" s="30">
        <f ca="1">IF(E18= "Nil",0,G17*(1+Retirement!$E$22))</f>
        <v>0</v>
      </c>
      <c r="H18" s="30">
        <f t="shared" ca="1" si="1"/>
        <v>0</v>
      </c>
      <c r="I18" s="30">
        <f ca="1">FV(NOMINAL(Retirement!$E$23,12)/12,12,G18,-F18,0)</f>
        <v>0</v>
      </c>
    </row>
    <row r="19" spans="5:9" ht="49" thickTop="1" thickBot="1" x14ac:dyDescent="0.6">
      <c r="E19" s="5">
        <f>IF(E18&lt;Retirement!$G$7,E18+1, "Nil")</f>
        <v>15</v>
      </c>
      <c r="F19" s="30">
        <f t="shared" ca="1" si="0"/>
        <v>0</v>
      </c>
      <c r="G19" s="30">
        <f ca="1">IF(E19= "Nil",0,G18*(1+Retirement!$E$22))</f>
        <v>0</v>
      </c>
      <c r="H19" s="30">
        <f t="shared" ca="1" si="1"/>
        <v>0</v>
      </c>
      <c r="I19" s="30">
        <f ca="1">FV(NOMINAL(Retirement!$E$23,12)/12,12,G19,-F19,0)</f>
        <v>0</v>
      </c>
    </row>
    <row r="20" spans="5:9" ht="49" thickTop="1" thickBot="1" x14ac:dyDescent="0.6">
      <c r="E20" s="5">
        <f>IF(E19&lt;Retirement!$G$7,E19+1, "Nil")</f>
        <v>16</v>
      </c>
      <c r="F20" s="30">
        <f t="shared" ca="1" si="0"/>
        <v>0</v>
      </c>
      <c r="G20" s="30">
        <f ca="1">IF(E20= "Nil",0,G19*(1+Retirement!$E$22))</f>
        <v>0</v>
      </c>
      <c r="H20" s="30">
        <f t="shared" ca="1" si="1"/>
        <v>0</v>
      </c>
      <c r="I20" s="30">
        <f ca="1">FV(NOMINAL(Retirement!$E$23,12)/12,12,G20,-F20,0)</f>
        <v>0</v>
      </c>
    </row>
    <row r="21" spans="5:9" ht="49" thickTop="1" thickBot="1" x14ac:dyDescent="0.6">
      <c r="E21" s="5">
        <f>IF(E20&lt;Retirement!$G$7,E20+1, "Nil")</f>
        <v>17</v>
      </c>
      <c r="F21" s="30">
        <f t="shared" ca="1" si="0"/>
        <v>0</v>
      </c>
      <c r="G21" s="30">
        <f ca="1">IF(E21= "Nil",0,G20*(1+Retirement!$E$22))</f>
        <v>0</v>
      </c>
      <c r="H21" s="30">
        <f t="shared" ca="1" si="1"/>
        <v>0</v>
      </c>
      <c r="I21" s="30">
        <f ca="1">FV(NOMINAL(Retirement!$E$23,12)/12,12,G21,-F21,0)</f>
        <v>0</v>
      </c>
    </row>
    <row r="22" spans="5:9" ht="49" thickTop="1" thickBot="1" x14ac:dyDescent="0.6">
      <c r="E22" s="5">
        <f>IF(E21&lt;Retirement!$G$7,E21+1, "Nil")</f>
        <v>18</v>
      </c>
      <c r="F22" s="30">
        <f t="shared" ca="1" si="0"/>
        <v>0</v>
      </c>
      <c r="G22" s="30">
        <f ca="1">IF(E22= "Nil",0,G21*(1+Retirement!$E$22))</f>
        <v>0</v>
      </c>
      <c r="H22" s="30">
        <f t="shared" ca="1" si="1"/>
        <v>0</v>
      </c>
      <c r="I22" s="30">
        <f ca="1">FV(NOMINAL(Retirement!$E$23,12)/12,12,G22,-F22,0)</f>
        <v>0</v>
      </c>
    </row>
    <row r="23" spans="5:9" ht="49" thickTop="1" thickBot="1" x14ac:dyDescent="0.6">
      <c r="E23" s="5">
        <f>IF(E22&lt;Retirement!$G$7,E22+1, "Nil")</f>
        <v>19</v>
      </c>
      <c r="F23" s="30">
        <f t="shared" ca="1" si="0"/>
        <v>0</v>
      </c>
      <c r="G23" s="30">
        <f ca="1">IF(E23= "Nil",0,G22*(1+Retirement!$E$22))</f>
        <v>0</v>
      </c>
      <c r="H23" s="30">
        <f t="shared" ca="1" si="1"/>
        <v>0</v>
      </c>
      <c r="I23" s="30">
        <f ca="1">FV(NOMINAL(Retirement!$E$23,12)/12,12,G23,-F23,0)</f>
        <v>0</v>
      </c>
    </row>
    <row r="24" spans="5:9" ht="49" thickTop="1" thickBot="1" x14ac:dyDescent="0.6">
      <c r="E24" s="5">
        <f>IF(E23&lt;Retirement!$G$7,E23+1, "Nil")</f>
        <v>20</v>
      </c>
      <c r="F24" s="30">
        <f t="shared" ca="1" si="0"/>
        <v>0</v>
      </c>
      <c r="G24" s="30">
        <f ca="1">IF(E24= "Nil",0,G23*(1+Retirement!$E$22))</f>
        <v>0</v>
      </c>
      <c r="H24" s="30">
        <f t="shared" ca="1" si="1"/>
        <v>0</v>
      </c>
      <c r="I24" s="30">
        <f ca="1">FV(NOMINAL(Retirement!$E$23,12)/12,12,G24,-F24,0)</f>
        <v>0</v>
      </c>
    </row>
    <row r="25" spans="5:9" ht="49" thickTop="1" thickBot="1" x14ac:dyDescent="0.6">
      <c r="E25" s="5">
        <f>IF(E24&lt;Retirement!$G$7,E24+1, "Nil")</f>
        <v>21</v>
      </c>
      <c r="F25" s="30">
        <f t="shared" ca="1" si="0"/>
        <v>0</v>
      </c>
      <c r="G25" s="30">
        <f ca="1">IF(E25= "Nil",0,G24*(1+Retirement!$E$22))</f>
        <v>0</v>
      </c>
      <c r="H25" s="30">
        <f t="shared" ca="1" si="1"/>
        <v>0</v>
      </c>
      <c r="I25" s="30">
        <f ca="1">FV(NOMINAL(Retirement!$E$23,12)/12,12,G25,-F25,0)</f>
        <v>0</v>
      </c>
    </row>
    <row r="26" spans="5:9" ht="49" thickTop="1" thickBot="1" x14ac:dyDescent="0.6">
      <c r="E26" s="5">
        <f>IF(E25&lt;Retirement!$G$7,E25+1, "Nil")</f>
        <v>22</v>
      </c>
      <c r="F26" s="30">
        <f t="shared" ca="1" si="0"/>
        <v>0</v>
      </c>
      <c r="G26" s="30">
        <f ca="1">IF(E26= "Nil",0,G25*(1+Retirement!$E$22))</f>
        <v>0</v>
      </c>
      <c r="H26" s="30">
        <f t="shared" ca="1" si="1"/>
        <v>0</v>
      </c>
      <c r="I26" s="30">
        <f ca="1">FV(NOMINAL(Retirement!$E$23,12)/12,12,G26,-F26,0)</f>
        <v>0</v>
      </c>
    </row>
    <row r="27" spans="5:9" ht="49" thickTop="1" thickBot="1" x14ac:dyDescent="0.6">
      <c r="E27" s="5">
        <f>IF(E26&lt;Retirement!$G$7,E26+1, "Nil")</f>
        <v>23</v>
      </c>
      <c r="F27" s="30">
        <f t="shared" ca="1" si="0"/>
        <v>0</v>
      </c>
      <c r="G27" s="30">
        <f ca="1">IF(E27= "Nil",0,G26*(1+Retirement!$E$22))</f>
        <v>0</v>
      </c>
      <c r="H27" s="30">
        <f t="shared" ca="1" si="1"/>
        <v>0</v>
      </c>
      <c r="I27" s="30">
        <f ca="1">FV(NOMINAL(Retirement!$E$23,12)/12,12,G27,-F27,0)</f>
        <v>0</v>
      </c>
    </row>
    <row r="28" spans="5:9" ht="49" thickTop="1" thickBot="1" x14ac:dyDescent="0.6">
      <c r="E28" s="5">
        <f>IF(E27&lt;Retirement!$G$7,E27+1, "Nil")</f>
        <v>24</v>
      </c>
      <c r="F28" s="30">
        <f t="shared" ca="1" si="0"/>
        <v>0</v>
      </c>
      <c r="G28" s="30">
        <f ca="1">IF(E28= "Nil",0,G27*(1+Retirement!$E$22))</f>
        <v>0</v>
      </c>
      <c r="H28" s="30">
        <f t="shared" ca="1" si="1"/>
        <v>0</v>
      </c>
      <c r="I28" s="30">
        <f ca="1">FV(NOMINAL(Retirement!$E$23,12)/12,12,G28,-F28,0)</f>
        <v>0</v>
      </c>
    </row>
    <row r="29" spans="5:9" ht="49" thickTop="1" thickBot="1" x14ac:dyDescent="0.6">
      <c r="E29" s="5">
        <f>IF(E28&lt;Retirement!$G$7,E28+1, "Nil")</f>
        <v>25</v>
      </c>
      <c r="F29" s="30">
        <f t="shared" ca="1" si="0"/>
        <v>0</v>
      </c>
      <c r="G29" s="30">
        <f ca="1">IF(E29= "Nil",0,G28*(1+Retirement!$E$22))</f>
        <v>0</v>
      </c>
      <c r="H29" s="30">
        <f t="shared" ca="1" si="1"/>
        <v>0</v>
      </c>
      <c r="I29" s="30">
        <f ca="1">FV(NOMINAL(Retirement!$E$23,12)/12,12,G29,-F29,0)</f>
        <v>0</v>
      </c>
    </row>
    <row r="30" spans="5:9" ht="48" thickTop="1" x14ac:dyDescent="0.55000000000000004">
      <c r="E30" s="2">
        <f>IF(E29&lt;Retirement!$G$7,E29+1, "Nil")</f>
        <v>26</v>
      </c>
      <c r="F30" s="29">
        <f t="shared" ca="1" si="0"/>
        <v>0</v>
      </c>
      <c r="G30" s="29">
        <f ca="1">IF(E30= "Nil",0,G29*(1+Retirement!$E$22))</f>
        <v>0</v>
      </c>
      <c r="H30" s="29">
        <f t="shared" ca="1" si="1"/>
        <v>0</v>
      </c>
      <c r="I30" s="29">
        <f ca="1">FV(NOMINAL(Retirement!$E$23,12)/12,12,G30,-F30,0)</f>
        <v>0</v>
      </c>
    </row>
    <row r="31" spans="5:9" x14ac:dyDescent="0.55000000000000004">
      <c r="E31" s="2">
        <f>IF(E30&lt;Retirement!$G$7,E30+1, "Nil")</f>
        <v>27</v>
      </c>
      <c r="F31" s="29">
        <f t="shared" ca="1" si="0"/>
        <v>0</v>
      </c>
      <c r="G31" s="29">
        <f ca="1">IF(E31= "Nil",0,G30*(1+Retirement!$E$22))</f>
        <v>0</v>
      </c>
      <c r="H31" s="29">
        <f t="shared" ca="1" si="1"/>
        <v>0</v>
      </c>
      <c r="I31" s="29">
        <f ca="1">FV(NOMINAL(Retirement!$E$23,12)/12,12,G31,-F31,0)</f>
        <v>0</v>
      </c>
    </row>
    <row r="32" spans="5:9" x14ac:dyDescent="0.55000000000000004">
      <c r="E32" s="2">
        <f>IF(E31&lt;Retirement!$G$7,E31+1, "Nil")</f>
        <v>28</v>
      </c>
      <c r="F32" s="29">
        <f t="shared" ca="1" si="0"/>
        <v>0</v>
      </c>
      <c r="G32" s="29">
        <f ca="1">IF(E32= "Nil",0,G31*(1+Retirement!$E$22))</f>
        <v>0</v>
      </c>
      <c r="H32" s="29">
        <f t="shared" ca="1" si="1"/>
        <v>0</v>
      </c>
      <c r="I32" s="29">
        <f ca="1">FV(NOMINAL(Retirement!$E$23,12)/12,12,G32,-F32,0)</f>
        <v>0</v>
      </c>
    </row>
    <row r="33" spans="5:9" x14ac:dyDescent="0.55000000000000004">
      <c r="E33" s="2">
        <f>IF(E32&lt;Retirement!$G$7,E32+1, "Nil")</f>
        <v>29</v>
      </c>
      <c r="F33" s="29">
        <f t="shared" ca="1" si="0"/>
        <v>0</v>
      </c>
      <c r="G33" s="29">
        <f ca="1">IF(E33= "Nil",0,G32*(1+Retirement!$E$22))</f>
        <v>0</v>
      </c>
      <c r="H33" s="29">
        <f t="shared" ca="1" si="1"/>
        <v>0</v>
      </c>
      <c r="I33" s="29">
        <f ca="1">FV(NOMINAL(Retirement!$E$23,12)/12,12,G33,-F33,0)</f>
        <v>0</v>
      </c>
    </row>
    <row r="34" spans="5:9" x14ac:dyDescent="0.55000000000000004">
      <c r="E34" s="2">
        <f>IF(E33&lt;Retirement!$G$7,E33+1, "Nil")</f>
        <v>30</v>
      </c>
      <c r="F34" s="29">
        <f t="shared" ca="1" si="0"/>
        <v>0</v>
      </c>
      <c r="G34" s="29">
        <f ca="1">IF(E34= "Nil",0,G33*(1+Retirement!$E$22))</f>
        <v>0</v>
      </c>
      <c r="H34" s="29">
        <f t="shared" ref="H34:H65" ca="1" si="2">G34*12</f>
        <v>0</v>
      </c>
      <c r="I34" s="29">
        <f ca="1">FV(NOMINAL(Retirement!$E$23,12)/12,12,G34,-F34,0)</f>
        <v>0</v>
      </c>
    </row>
    <row r="35" spans="5:9" x14ac:dyDescent="0.55000000000000004">
      <c r="E35" s="2">
        <f>IF(E34&lt;Retirement!$G$7,E34+1, "Nil")</f>
        <v>31</v>
      </c>
      <c r="F35" s="29">
        <f t="shared" ca="1" si="0"/>
        <v>0</v>
      </c>
      <c r="G35" s="29">
        <f ca="1">IF(E35= "Nil",0,G34*(1+Retirement!$E$22))</f>
        <v>0</v>
      </c>
      <c r="H35" s="29">
        <f t="shared" ca="1" si="2"/>
        <v>0</v>
      </c>
      <c r="I35" s="29">
        <f ca="1">FV(NOMINAL(Retirement!$E$23,12)/12,12,G35,-F35,0)</f>
        <v>0</v>
      </c>
    </row>
    <row r="36" spans="5:9" x14ac:dyDescent="0.55000000000000004">
      <c r="E36" s="2">
        <f>IF(E35&lt;Retirement!$G$7,E35+1, "Nil")</f>
        <v>32</v>
      </c>
      <c r="F36" s="29">
        <f t="shared" ca="1" si="0"/>
        <v>0</v>
      </c>
      <c r="G36" s="29">
        <f ca="1">IF(E36= "Nil",0,G35*(1+Retirement!$E$22))</f>
        <v>0</v>
      </c>
      <c r="H36" s="29">
        <f t="shared" ca="1" si="2"/>
        <v>0</v>
      </c>
      <c r="I36" s="29">
        <f ca="1">FV(NOMINAL(Retirement!$E$23,12)/12,12,G36,-F36,0)</f>
        <v>0</v>
      </c>
    </row>
    <row r="37" spans="5:9" x14ac:dyDescent="0.55000000000000004">
      <c r="E37" s="2">
        <f>IF(E36&lt;Retirement!$G$7,E36+1, "Nil")</f>
        <v>33</v>
      </c>
      <c r="F37" s="29">
        <f t="shared" ca="1" si="0"/>
        <v>0</v>
      </c>
      <c r="G37" s="29">
        <f ca="1">IF(E37= "Nil",0,G36*(1+Retirement!$E$22))</f>
        <v>0</v>
      </c>
      <c r="H37" s="29">
        <f t="shared" ca="1" si="2"/>
        <v>0</v>
      </c>
      <c r="I37" s="29">
        <f ca="1">FV(NOMINAL(Retirement!$E$23,12)/12,12,G37,-F37,0)</f>
        <v>0</v>
      </c>
    </row>
    <row r="38" spans="5:9" x14ac:dyDescent="0.55000000000000004">
      <c r="E38" s="2">
        <f>IF(E37&lt;Retirement!$G$7,E37+1, "Nil")</f>
        <v>34</v>
      </c>
      <c r="F38" s="29">
        <f t="shared" ca="1" si="0"/>
        <v>0</v>
      </c>
      <c r="G38" s="29">
        <f ca="1">IF(E38= "Nil",0,G37*(1+Retirement!$E$22))</f>
        <v>0</v>
      </c>
      <c r="H38" s="29">
        <f t="shared" ca="1" si="2"/>
        <v>0</v>
      </c>
      <c r="I38" s="29">
        <f ca="1">FV(NOMINAL(Retirement!$E$23,12)/12,12,G38,-F38,0)</f>
        <v>0</v>
      </c>
    </row>
    <row r="39" spans="5:9" x14ac:dyDescent="0.55000000000000004">
      <c r="E39" s="2">
        <f>IF(E38&lt;Retirement!$G$7,E38+1, "Nil")</f>
        <v>35</v>
      </c>
      <c r="F39" s="29">
        <f t="shared" ca="1" si="0"/>
        <v>0</v>
      </c>
      <c r="G39" s="29">
        <f ca="1">IF(E39= "Nil",0,G38*(1+Retirement!$E$22))</f>
        <v>0</v>
      </c>
      <c r="H39" s="29">
        <f t="shared" ca="1" si="2"/>
        <v>0</v>
      </c>
      <c r="I39" s="29">
        <f ca="1">FV(NOMINAL(Retirement!$E$23,12)/12,12,G39,-F39,0)</f>
        <v>0</v>
      </c>
    </row>
    <row r="40" spans="5:9" x14ac:dyDescent="0.55000000000000004">
      <c r="E40" s="2">
        <f>IF(E39&lt;Retirement!$G$7,E39+1, "Nil")</f>
        <v>36</v>
      </c>
      <c r="F40" s="29">
        <f t="shared" ca="1" si="0"/>
        <v>0</v>
      </c>
      <c r="G40" s="29">
        <f ca="1">IF(E40= "Nil",0,G39*(1+Retirement!$E$22))</f>
        <v>0</v>
      </c>
      <c r="H40" s="29">
        <f t="shared" ca="1" si="2"/>
        <v>0</v>
      </c>
      <c r="I40" s="29">
        <f ca="1">FV(NOMINAL(Retirement!$E$23,12)/12,12,G40,-F40,0)</f>
        <v>0</v>
      </c>
    </row>
    <row r="41" spans="5:9" x14ac:dyDescent="0.55000000000000004">
      <c r="E41" s="2">
        <f>IF(E40&lt;Retirement!$G$7,E40+1, "Nil")</f>
        <v>37</v>
      </c>
      <c r="F41" s="29">
        <f t="shared" ca="1" si="0"/>
        <v>0</v>
      </c>
      <c r="G41" s="29">
        <f ca="1">IF(E41= "Nil",0,G40*(1+Retirement!$E$22))</f>
        <v>0</v>
      </c>
      <c r="H41" s="29">
        <f t="shared" ca="1" si="2"/>
        <v>0</v>
      </c>
      <c r="I41" s="29">
        <f ca="1">FV(NOMINAL(Retirement!$E$23,12)/12,12,G41,-F41,0)</f>
        <v>0</v>
      </c>
    </row>
    <row r="42" spans="5:9" x14ac:dyDescent="0.55000000000000004">
      <c r="E42" s="2">
        <f>IF(E41&lt;Retirement!$G$7,E41+1, "Nil")</f>
        <v>38</v>
      </c>
      <c r="F42" s="29">
        <f t="shared" ca="1" si="0"/>
        <v>0</v>
      </c>
      <c r="G42" s="29">
        <f ca="1">IF(E42= "Nil",0,G41*(1+Retirement!$E$22))</f>
        <v>0</v>
      </c>
      <c r="H42" s="29">
        <f t="shared" ca="1" si="2"/>
        <v>0</v>
      </c>
      <c r="I42" s="29">
        <f ca="1">FV(NOMINAL(Retirement!$E$23,12)/12,12,G42,-F42,0)</f>
        <v>0</v>
      </c>
    </row>
    <row r="43" spans="5:9" x14ac:dyDescent="0.55000000000000004">
      <c r="E43" s="2">
        <f>IF(E42&lt;Retirement!$G$7,E42+1, "Nil")</f>
        <v>39</v>
      </c>
      <c r="F43" s="29">
        <f t="shared" ca="1" si="0"/>
        <v>0</v>
      </c>
      <c r="G43" s="29">
        <f ca="1">IF(E43= "Nil",0,G42*(1+Retirement!$E$22))</f>
        <v>0</v>
      </c>
      <c r="H43" s="29">
        <f t="shared" ca="1" si="2"/>
        <v>0</v>
      </c>
      <c r="I43" s="29">
        <f ca="1">FV(NOMINAL(Retirement!$E$23,12)/12,12,G43,-F43,0)</f>
        <v>0</v>
      </c>
    </row>
    <row r="44" spans="5:9" x14ac:dyDescent="0.55000000000000004">
      <c r="E44" s="2">
        <f>IF(E43&lt;Retirement!$G$7,E43+1, "Nil")</f>
        <v>40</v>
      </c>
      <c r="F44" s="29">
        <f t="shared" ca="1" si="0"/>
        <v>0</v>
      </c>
      <c r="G44" s="29">
        <f ca="1">IF(E44= "Nil",0,G43*(1+Retirement!$E$22))</f>
        <v>0</v>
      </c>
      <c r="H44" s="29">
        <f t="shared" ca="1" si="2"/>
        <v>0</v>
      </c>
      <c r="I44" s="29">
        <f ca="1">FV(NOMINAL(Retirement!$E$23,12)/12,12,G44,-F44,0)</f>
        <v>0</v>
      </c>
    </row>
    <row r="45" spans="5:9" x14ac:dyDescent="0.55000000000000004">
      <c r="E45" s="2">
        <f>IF(E44&lt;Retirement!$G$7,E44+1, "Nil")</f>
        <v>41</v>
      </c>
      <c r="F45" s="29">
        <f t="shared" ca="1" si="0"/>
        <v>0</v>
      </c>
      <c r="G45" s="29">
        <f ca="1">IF(E45= "Nil",0,G44*(1+Retirement!$E$22))</f>
        <v>0</v>
      </c>
      <c r="H45" s="29">
        <f t="shared" ca="1" si="2"/>
        <v>0</v>
      </c>
      <c r="I45" s="29">
        <f ca="1">FV(NOMINAL(Retirement!$E$23,12)/12,12,G45,-F45,0)</f>
        <v>0</v>
      </c>
    </row>
    <row r="46" spans="5:9" x14ac:dyDescent="0.55000000000000004">
      <c r="E46" s="2">
        <f>IF(E45&lt;Retirement!$G$7,E45+1, "Nil")</f>
        <v>42</v>
      </c>
      <c r="F46" s="29">
        <f t="shared" ca="1" si="0"/>
        <v>0</v>
      </c>
      <c r="G46" s="29">
        <f ca="1">IF(E46= "Nil",0,G45*(1+Retirement!$E$22))</f>
        <v>0</v>
      </c>
      <c r="H46" s="29">
        <f t="shared" ca="1" si="2"/>
        <v>0</v>
      </c>
      <c r="I46" s="29">
        <f ca="1">FV(NOMINAL(Retirement!$E$23,12)/12,12,G46,-F46,0)</f>
        <v>0</v>
      </c>
    </row>
    <row r="47" spans="5:9" x14ac:dyDescent="0.55000000000000004">
      <c r="E47" s="2">
        <f>IF(E46&lt;Retirement!$G$7,E46+1, "Nil")</f>
        <v>43</v>
      </c>
      <c r="F47" s="29">
        <f t="shared" ca="1" si="0"/>
        <v>0</v>
      </c>
      <c r="G47" s="29">
        <f ca="1">IF(E47= "Nil",0,G46*(1+Retirement!$E$22))</f>
        <v>0</v>
      </c>
      <c r="H47" s="29">
        <f t="shared" ca="1" si="2"/>
        <v>0</v>
      </c>
      <c r="I47" s="29">
        <f ca="1">FV(NOMINAL(Retirement!$E$23,12)/12,12,G47,-F47,0)</f>
        <v>0</v>
      </c>
    </row>
    <row r="48" spans="5:9" x14ac:dyDescent="0.55000000000000004">
      <c r="E48" s="2">
        <f>IF(E47&lt;Retirement!$G$7,E47+1, "Nil")</f>
        <v>44</v>
      </c>
      <c r="F48" s="29">
        <f t="shared" ca="1" si="0"/>
        <v>0</v>
      </c>
      <c r="G48" s="29">
        <f ca="1">IF(E48= "Nil",0,G47*(1+Retirement!$E$22))</f>
        <v>0</v>
      </c>
      <c r="H48" s="29">
        <f t="shared" ca="1" si="2"/>
        <v>0</v>
      </c>
      <c r="I48" s="29">
        <f ca="1">FV(NOMINAL(Retirement!$E$23,12)/12,12,G48,-F48,0)</f>
        <v>0</v>
      </c>
    </row>
    <row r="49" spans="5:9" x14ac:dyDescent="0.55000000000000004">
      <c r="E49" s="2">
        <f>IF(E48&lt;Retirement!$G$7,E48+1, "Nil")</f>
        <v>45</v>
      </c>
      <c r="F49" s="29">
        <f t="shared" ca="1" si="0"/>
        <v>0</v>
      </c>
      <c r="G49" s="29">
        <f ca="1">IF(E49= "Nil",0,G48*(1+Retirement!$E$22))</f>
        <v>0</v>
      </c>
      <c r="H49" s="29">
        <f t="shared" ca="1" si="2"/>
        <v>0</v>
      </c>
      <c r="I49" s="29">
        <f ca="1">FV(NOMINAL(Retirement!$E$23,12)/12,12,G49,-F49,0)</f>
        <v>0</v>
      </c>
    </row>
    <row r="50" spans="5:9" x14ac:dyDescent="0.55000000000000004">
      <c r="E50" s="2">
        <f>IF(E49&lt;Retirement!$G$7,E49+1, "Nil")</f>
        <v>46</v>
      </c>
      <c r="F50" s="29">
        <f t="shared" ca="1" si="0"/>
        <v>0</v>
      </c>
      <c r="G50" s="29">
        <f ca="1">IF(E50= "Nil",0,G49*(1+Retirement!$E$22))</f>
        <v>0</v>
      </c>
      <c r="H50" s="29">
        <f t="shared" ca="1" si="2"/>
        <v>0</v>
      </c>
      <c r="I50" s="29">
        <f ca="1">FV(NOMINAL(Retirement!$E$23,12)/12,12,G50,-F50,0)</f>
        <v>0</v>
      </c>
    </row>
    <row r="51" spans="5:9" x14ac:dyDescent="0.55000000000000004">
      <c r="E51" s="2">
        <f>IF(E50&lt;Retirement!$G$7,E50+1, "Nil")</f>
        <v>47</v>
      </c>
      <c r="F51" s="29">
        <f t="shared" ca="1" si="0"/>
        <v>0</v>
      </c>
      <c r="G51" s="29">
        <f ca="1">IF(E51= "Nil",0,G50*(1+Retirement!$E$22))</f>
        <v>0</v>
      </c>
      <c r="H51" s="29">
        <f t="shared" ca="1" si="2"/>
        <v>0</v>
      </c>
      <c r="I51" s="29">
        <f ca="1">FV(NOMINAL(Retirement!$E$23,12)/12,12,G51,-F51,0)</f>
        <v>0</v>
      </c>
    </row>
    <row r="52" spans="5:9" x14ac:dyDescent="0.55000000000000004">
      <c r="E52" s="2">
        <f>IF(E51&lt;Retirement!$G$7,E51+1, "Nil")</f>
        <v>48</v>
      </c>
      <c r="F52" s="29">
        <f t="shared" ca="1" si="0"/>
        <v>0</v>
      </c>
      <c r="G52" s="29">
        <f ca="1">IF(E52= "Nil",0,G51*(1+Retirement!$E$22))</f>
        <v>0</v>
      </c>
      <c r="H52" s="29">
        <f t="shared" ca="1" si="2"/>
        <v>0</v>
      </c>
      <c r="I52" s="29">
        <f ca="1">FV(NOMINAL(Retirement!$E$23,12)/12,12,G52,-F52,0)</f>
        <v>0</v>
      </c>
    </row>
    <row r="53" spans="5:9" x14ac:dyDescent="0.55000000000000004">
      <c r="E53" s="2">
        <f>IF(E52&lt;Retirement!$G$7,E52+1, "Nil")</f>
        <v>49</v>
      </c>
      <c r="F53" s="29">
        <f t="shared" ca="1" si="0"/>
        <v>0</v>
      </c>
      <c r="G53" s="29">
        <f ca="1">IF(E53= "Nil",0,G52*(1+Retirement!$E$22))</f>
        <v>0</v>
      </c>
      <c r="H53" s="29">
        <f t="shared" ca="1" si="2"/>
        <v>0</v>
      </c>
      <c r="I53" s="29">
        <f ca="1">FV(NOMINAL(Retirement!$E$23,12)/12,12,G53,-F53,0)</f>
        <v>0</v>
      </c>
    </row>
    <row r="54" spans="5:9" x14ac:dyDescent="0.55000000000000004">
      <c r="E54" s="2">
        <f>IF(E53&lt;Retirement!$G$7,E53+1, "Nil")</f>
        <v>50</v>
      </c>
      <c r="F54" s="29">
        <f t="shared" ca="1" si="0"/>
        <v>0</v>
      </c>
      <c r="G54" s="29">
        <f ca="1">IF(E54= "Nil",0,G53*(1+Retirement!$E$22))</f>
        <v>0</v>
      </c>
      <c r="H54" s="29">
        <f t="shared" ca="1" si="2"/>
        <v>0</v>
      </c>
      <c r="I54" s="29">
        <f ca="1">FV(NOMINAL(Retirement!$E$23,12)/12,12,G54,-F54,0)</f>
        <v>0</v>
      </c>
    </row>
    <row r="55" spans="5:9" x14ac:dyDescent="0.55000000000000004">
      <c r="E55" s="2">
        <f>IF(E54&lt;Retirement!$G$7,E54+1, "Nil")</f>
        <v>51</v>
      </c>
      <c r="F55" s="29">
        <f t="shared" ca="1" si="0"/>
        <v>0</v>
      </c>
      <c r="G55" s="29">
        <f ca="1">IF(E55= "Nil",0,G54*(1+Retirement!$E$22))</f>
        <v>0</v>
      </c>
      <c r="H55" s="29">
        <f t="shared" ca="1" si="2"/>
        <v>0</v>
      </c>
      <c r="I55" s="29">
        <f ca="1">FV(NOMINAL(Retirement!$E$23,12)/12,12,G55,-F55,0)</f>
        <v>0</v>
      </c>
    </row>
    <row r="56" spans="5:9" x14ac:dyDescent="0.55000000000000004">
      <c r="E56" s="2">
        <f>IF(E55&lt;Retirement!$G$7,E55+1, "Nil")</f>
        <v>52</v>
      </c>
      <c r="F56" s="29">
        <f t="shared" ca="1" si="0"/>
        <v>0</v>
      </c>
      <c r="G56" s="29">
        <f ca="1">IF(E56= "Nil",0,G55*(1+Retirement!$E$22))</f>
        <v>0</v>
      </c>
      <c r="H56" s="29">
        <f t="shared" ca="1" si="2"/>
        <v>0</v>
      </c>
      <c r="I56" s="29">
        <f ca="1">FV(NOMINAL(Retirement!$E$23,12)/12,12,G56,-F56,0)</f>
        <v>0</v>
      </c>
    </row>
    <row r="57" spans="5:9" x14ac:dyDescent="0.55000000000000004">
      <c r="E57" s="2">
        <f>IF(E56&lt;Retirement!$G$7,E56+1, "Nil")</f>
        <v>53</v>
      </c>
      <c r="F57" s="29">
        <f t="shared" ca="1" si="0"/>
        <v>0</v>
      </c>
      <c r="G57" s="29">
        <f ca="1">IF(E57= "Nil",0,G56*(1+Retirement!$E$22))</f>
        <v>0</v>
      </c>
      <c r="H57" s="29">
        <f t="shared" ca="1" si="2"/>
        <v>0</v>
      </c>
      <c r="I57" s="29">
        <f ca="1">FV(NOMINAL(Retirement!$E$23,12)/12,12,G57,-F57,0)</f>
        <v>0</v>
      </c>
    </row>
    <row r="58" spans="5:9" x14ac:dyDescent="0.55000000000000004">
      <c r="E58" s="2">
        <f>IF(E57&lt;Retirement!$G$7,E57+1, "Nil")</f>
        <v>54</v>
      </c>
      <c r="F58" s="29">
        <f t="shared" ca="1" si="0"/>
        <v>0</v>
      </c>
      <c r="G58" s="29">
        <f ca="1">IF(E58= "Nil",0,G57*(1+Retirement!$E$22))</f>
        <v>0</v>
      </c>
      <c r="H58" s="29">
        <f t="shared" ca="1" si="2"/>
        <v>0</v>
      </c>
      <c r="I58" s="29">
        <f ca="1">FV(NOMINAL(Retirement!$E$23,12)/12,12,G58,-F58,0)</f>
        <v>0</v>
      </c>
    </row>
    <row r="59" spans="5:9" x14ac:dyDescent="0.55000000000000004">
      <c r="E59" s="2">
        <f>IF(E58&lt;Retirement!$G$7,E58+1, "Nil")</f>
        <v>55</v>
      </c>
      <c r="F59" s="29">
        <f t="shared" ca="1" si="0"/>
        <v>0</v>
      </c>
      <c r="G59" s="29">
        <f ca="1">IF(E59= "Nil",0,G58*(1+Retirement!$E$22))</f>
        <v>0</v>
      </c>
      <c r="H59" s="29">
        <f t="shared" ca="1" si="2"/>
        <v>0</v>
      </c>
      <c r="I59" s="29">
        <f ca="1">FV(NOMINAL(Retirement!$E$23,12)/12,12,G59,-F59,0)</f>
        <v>0</v>
      </c>
    </row>
    <row r="60" spans="5:9" x14ac:dyDescent="0.55000000000000004">
      <c r="E60" s="2">
        <f>IF(E59&lt;Retirement!$G$7,E59+1, "Nil")</f>
        <v>56</v>
      </c>
      <c r="F60" s="29">
        <f t="shared" ca="1" si="0"/>
        <v>0</v>
      </c>
      <c r="G60" s="29">
        <f ca="1">IF(E60= "Nil",0,G59*(1+Retirement!$E$22))</f>
        <v>0</v>
      </c>
      <c r="H60" s="29">
        <f t="shared" ca="1" si="2"/>
        <v>0</v>
      </c>
      <c r="I60" s="29">
        <f ca="1">FV(NOMINAL(Retirement!$E$23,12)/12,12,G60,-F60,0)</f>
        <v>0</v>
      </c>
    </row>
    <row r="61" spans="5:9" x14ac:dyDescent="0.55000000000000004">
      <c r="E61" s="2">
        <f>IF(E60&lt;Retirement!$G$7,E60+1, "Nil")</f>
        <v>57</v>
      </c>
      <c r="F61" s="29">
        <f t="shared" ca="1" si="0"/>
        <v>0</v>
      </c>
      <c r="G61" s="29">
        <f ca="1">IF(E61= "Nil",0,G60*(1+Retirement!$E$22))</f>
        <v>0</v>
      </c>
      <c r="H61" s="29">
        <f t="shared" ca="1" si="2"/>
        <v>0</v>
      </c>
      <c r="I61" s="29">
        <f ca="1">FV(NOMINAL(Retirement!$E$23,12)/12,12,G61,-F61,0)</f>
        <v>0</v>
      </c>
    </row>
    <row r="62" spans="5:9" x14ac:dyDescent="0.55000000000000004">
      <c r="E62" s="2">
        <f>IF(E61&lt;Retirement!$G$7,E61+1, "Nil")</f>
        <v>58</v>
      </c>
      <c r="F62" s="29">
        <f t="shared" ca="1" si="0"/>
        <v>0</v>
      </c>
      <c r="G62" s="29">
        <f ca="1">IF(E62= "Nil",0,G61*(1+Retirement!$E$22))</f>
        <v>0</v>
      </c>
      <c r="H62" s="29">
        <f t="shared" ca="1" si="2"/>
        <v>0</v>
      </c>
      <c r="I62" s="29">
        <f ca="1">FV(NOMINAL(Retirement!$E$23,12)/12,12,G62,-F62,0)</f>
        <v>0</v>
      </c>
    </row>
    <row r="63" spans="5:9" x14ac:dyDescent="0.55000000000000004">
      <c r="E63" s="2">
        <f>IF(E62&lt;Retirement!$G$7,E62+1, "Nil")</f>
        <v>59</v>
      </c>
      <c r="F63" s="29">
        <f t="shared" ca="1" si="0"/>
        <v>0</v>
      </c>
      <c r="G63" s="29">
        <f ca="1">IF(E63= "Nil",0,G62*(1+Retirement!$E$22))</f>
        <v>0</v>
      </c>
      <c r="H63" s="29">
        <f t="shared" ca="1" si="2"/>
        <v>0</v>
      </c>
      <c r="I63" s="29">
        <f ca="1">FV(NOMINAL(Retirement!$E$23,12)/12,12,G63,-F63,0)</f>
        <v>0</v>
      </c>
    </row>
    <row r="64" spans="5:9" x14ac:dyDescent="0.55000000000000004">
      <c r="E64" s="2">
        <f>IF(E63&lt;Retirement!$G$7,E63+1, "Nil")</f>
        <v>60</v>
      </c>
      <c r="F64" s="29">
        <f t="shared" ca="1" si="0"/>
        <v>0</v>
      </c>
      <c r="G64" s="29">
        <f ca="1">IF(E64= "Nil",0,G63*(1+Retirement!$E$22))</f>
        <v>0</v>
      </c>
      <c r="H64" s="29">
        <f t="shared" ca="1" si="2"/>
        <v>0</v>
      </c>
      <c r="I64" s="29">
        <f ca="1">FV(NOMINAL(Retirement!$E$23,12)/12,12,G64,-F64,0)</f>
        <v>0</v>
      </c>
    </row>
    <row r="65" spans="5:9" x14ac:dyDescent="0.55000000000000004">
      <c r="E65" s="2">
        <f>IF(E64&lt;Retirement!$G$7,E64+1, "Nil")</f>
        <v>61</v>
      </c>
      <c r="F65" s="29">
        <f t="shared" ca="1" si="0"/>
        <v>0</v>
      </c>
      <c r="G65" s="29">
        <f ca="1">IF(E65= "Nil",0,G64*(1+Retirement!$E$22))</f>
        <v>0</v>
      </c>
      <c r="H65" s="29">
        <f t="shared" ca="1" si="2"/>
        <v>0</v>
      </c>
      <c r="I65" s="29">
        <f ca="1">FV(NOMINAL(Retirement!$E$23,12)/12,12,G65,-F65,0)</f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225C-B736-A641-A2AF-8C8EC2A78359}">
  <dimension ref="D1:M29"/>
  <sheetViews>
    <sheetView showGridLines="0" topLeftCell="A13" zoomScale="56" workbookViewId="0">
      <selection activeCell="Q11" sqref="Q11"/>
    </sheetView>
  </sheetViews>
  <sheetFormatPr baseColWidth="10" defaultRowHeight="47" x14ac:dyDescent="0.55000000000000004"/>
  <cols>
    <col min="1" max="4" width="10.83203125" style="1"/>
    <col min="5" max="5" width="54.33203125" style="1" customWidth="1"/>
    <col min="6" max="6" width="39" style="1" customWidth="1"/>
    <col min="7" max="7" width="44.1640625" style="1" customWidth="1"/>
    <col min="8" max="8" width="45.5" style="1" customWidth="1"/>
    <col min="9" max="9" width="2" style="1" customWidth="1"/>
    <col min="10" max="10" width="48.5" style="1" customWidth="1"/>
    <col min="11" max="11" width="41.83203125" style="1" bestFit="1" customWidth="1"/>
    <col min="12" max="12" width="44.33203125" style="1" customWidth="1"/>
    <col min="13" max="16384" width="10.83203125" style="1"/>
  </cols>
  <sheetData>
    <row r="1" spans="4:13" ht="48" thickBot="1" x14ac:dyDescent="0.6"/>
    <row r="2" spans="4:13" ht="48" thickTop="1" x14ac:dyDescent="0.55000000000000004">
      <c r="D2" s="53"/>
      <c r="E2" s="48"/>
      <c r="F2" s="48"/>
      <c r="G2" s="48"/>
      <c r="H2" s="48"/>
      <c r="I2" s="48"/>
      <c r="J2" s="48"/>
      <c r="K2" s="48"/>
      <c r="L2" s="48"/>
      <c r="M2" s="49"/>
    </row>
    <row r="3" spans="4:13" x14ac:dyDescent="0.55000000000000004">
      <c r="D3" s="37"/>
      <c r="E3" s="64" t="s">
        <v>147</v>
      </c>
      <c r="F3" s="64"/>
      <c r="G3" s="64"/>
      <c r="H3" s="64"/>
      <c r="I3" s="64"/>
      <c r="J3" s="64"/>
      <c r="K3" s="64"/>
      <c r="L3" s="64"/>
      <c r="M3" s="50"/>
    </row>
    <row r="4" spans="4:13" ht="48" thickBot="1" x14ac:dyDescent="0.6">
      <c r="D4" s="37"/>
      <c r="M4" s="50"/>
    </row>
    <row r="5" spans="4:13" ht="49" thickTop="1" thickBot="1" x14ac:dyDescent="0.6">
      <c r="D5" s="37"/>
      <c r="E5" s="85" t="s">
        <v>113</v>
      </c>
      <c r="F5" s="81">
        <f>'Personal Data &amp; Goals'!C8</f>
        <v>0</v>
      </c>
      <c r="G5" s="83"/>
      <c r="H5" s="7">
        <f ca="1">'Personal Data &amp; Goals'!F8</f>
        <v>126.6057431121459</v>
      </c>
      <c r="I5" s="35"/>
      <c r="M5" s="50"/>
    </row>
    <row r="6" spans="4:13" ht="49" thickTop="1" thickBot="1" x14ac:dyDescent="0.6">
      <c r="D6" s="37"/>
      <c r="E6" s="86"/>
      <c r="F6" s="33" t="s">
        <v>19</v>
      </c>
      <c r="G6" s="34" t="s">
        <v>106</v>
      </c>
      <c r="H6" s="33" t="s">
        <v>21</v>
      </c>
      <c r="I6" s="36"/>
      <c r="M6" s="50"/>
    </row>
    <row r="7" spans="4:13" ht="49" thickTop="1" thickBot="1" x14ac:dyDescent="0.6">
      <c r="D7" s="37"/>
      <c r="E7" s="4" t="s">
        <v>107</v>
      </c>
      <c r="F7" s="15">
        <f>'Personal Data &amp; Goals'!E27</f>
        <v>0</v>
      </c>
      <c r="G7" s="15">
        <f>'Personal Data &amp; Goals'!E28</f>
        <v>0</v>
      </c>
      <c r="H7" s="15">
        <f>'Personal Data &amp; Goals'!E29</f>
        <v>0</v>
      </c>
      <c r="I7" s="37"/>
      <c r="M7" s="50"/>
    </row>
    <row r="8" spans="4:13" ht="49" thickTop="1" thickBot="1" x14ac:dyDescent="0.6">
      <c r="D8" s="37"/>
      <c r="E8" s="4" t="s">
        <v>108</v>
      </c>
      <c r="F8" s="4">
        <f>'Personal Data &amp; Goals'!F27</f>
        <v>0</v>
      </c>
      <c r="G8" s="4">
        <f>'Personal Data &amp; Goals'!F28</f>
        <v>0</v>
      </c>
      <c r="H8" s="4">
        <f>'Personal Data &amp; Goals'!F29</f>
        <v>0</v>
      </c>
      <c r="I8" s="37"/>
      <c r="M8" s="50"/>
    </row>
    <row r="9" spans="4:13" ht="49" thickTop="1" thickBot="1" x14ac:dyDescent="0.6">
      <c r="D9" s="37"/>
      <c r="E9" s="4" t="s">
        <v>109</v>
      </c>
      <c r="F9" s="14">
        <f ca="1">'Personal Data &amp; Goals'!G27*12</f>
        <v>-1519.2689173457509</v>
      </c>
      <c r="G9" s="14">
        <f ca="1">'Personal Data &amp; Goals'!G28*12</f>
        <v>-1519.2689173457509</v>
      </c>
      <c r="H9" s="14">
        <f ca="1">'Personal Data &amp; Goals'!G29*12</f>
        <v>-1519.2689173457509</v>
      </c>
      <c r="I9" s="35"/>
      <c r="M9" s="50"/>
    </row>
    <row r="10" spans="4:13" ht="49" thickTop="1" thickBot="1" x14ac:dyDescent="0.6">
      <c r="D10" s="37"/>
      <c r="E10" s="4" t="s">
        <v>89</v>
      </c>
      <c r="F10" s="23">
        <v>0.1</v>
      </c>
      <c r="G10" s="23">
        <v>0.1</v>
      </c>
      <c r="H10" s="23">
        <v>0.1</v>
      </c>
      <c r="I10" s="38"/>
      <c r="M10" s="50"/>
    </row>
    <row r="11" spans="4:13" ht="49" thickTop="1" thickBot="1" x14ac:dyDescent="0.6">
      <c r="D11" s="37"/>
      <c r="E11" s="4" t="s">
        <v>111</v>
      </c>
      <c r="F11" s="24">
        <f ca="1">FV(NOMINAL(F10,12)/12,F9,0,-F7)</f>
        <v>0</v>
      </c>
      <c r="G11" s="24">
        <f t="shared" ref="G11:H11" ca="1" si="0">FV(NOMINAL(G10,12)/12,G9,0,-G7)</f>
        <v>0</v>
      </c>
      <c r="H11" s="24">
        <f t="shared" ca="1" si="0"/>
        <v>0</v>
      </c>
      <c r="I11" s="39"/>
      <c r="M11" s="50"/>
    </row>
    <row r="12" spans="4:13" ht="49" thickTop="1" thickBot="1" x14ac:dyDescent="0.6">
      <c r="D12" s="37"/>
      <c r="E12" s="4" t="s">
        <v>109</v>
      </c>
      <c r="F12" s="14">
        <f ca="1">(F8-$H$5)*12</f>
        <v>-1519.2689173457509</v>
      </c>
      <c r="G12" s="14">
        <f t="shared" ref="G12:H12" ca="1" si="1">(G8-$H$5)*12</f>
        <v>-1519.2689173457509</v>
      </c>
      <c r="H12" s="14">
        <f t="shared" ca="1" si="1"/>
        <v>-1519.2689173457509</v>
      </c>
      <c r="I12" s="35"/>
      <c r="M12" s="50"/>
    </row>
    <row r="13" spans="4:13" ht="49" thickTop="1" thickBot="1" x14ac:dyDescent="0.6">
      <c r="D13" s="37"/>
      <c r="E13" s="4" t="s">
        <v>110</v>
      </c>
      <c r="F13" s="23">
        <v>0.12</v>
      </c>
      <c r="G13" s="23">
        <v>0.12</v>
      </c>
      <c r="H13" s="23">
        <v>0.12</v>
      </c>
      <c r="I13" s="38"/>
      <c r="M13" s="50"/>
    </row>
    <row r="14" spans="4:13" ht="101" customHeight="1" thickTop="1" thickBot="1" x14ac:dyDescent="0.6">
      <c r="D14" s="37"/>
      <c r="E14" s="59" t="s">
        <v>99</v>
      </c>
      <c r="F14" s="60">
        <f ca="1">-PMT(NOMINAL(F13,12)/12,F12,0,F11,1)</f>
        <v>0</v>
      </c>
      <c r="G14" s="60">
        <f t="shared" ref="G14:H14" ca="1" si="2">-PMT(NOMINAL(G13,12)/12,G12,0,G11,1)</f>
        <v>0</v>
      </c>
      <c r="H14" s="60">
        <f t="shared" ca="1" si="2"/>
        <v>0</v>
      </c>
      <c r="I14" s="39"/>
      <c r="J14" s="41" t="s">
        <v>114</v>
      </c>
      <c r="K14" s="12">
        <f>F5</f>
        <v>0</v>
      </c>
      <c r="L14" s="58">
        <f ca="1">(F14+G14+H14)</f>
        <v>0</v>
      </c>
      <c r="M14" s="50"/>
    </row>
    <row r="15" spans="4:13" ht="98" thickTop="1" thickBot="1" x14ac:dyDescent="0.6">
      <c r="D15" s="37"/>
      <c r="E15" s="10" t="s">
        <v>148</v>
      </c>
      <c r="F15" s="58">
        <f ca="1">-PV(NOMINAL(F13,12)/12,F12,0,F11)</f>
        <v>0</v>
      </c>
      <c r="G15" s="58">
        <f t="shared" ref="G15:H15" ca="1" si="3">-PV(NOMINAL(G13,12)/12,G12,0,G11)</f>
        <v>0</v>
      </c>
      <c r="H15" s="58">
        <f t="shared" ca="1" si="3"/>
        <v>0</v>
      </c>
      <c r="J15" s="41" t="s">
        <v>149</v>
      </c>
      <c r="K15" s="12">
        <f>K14</f>
        <v>0</v>
      </c>
      <c r="L15" s="58">
        <f ca="1">(F15+G15+H15)</f>
        <v>0</v>
      </c>
      <c r="M15" s="50"/>
    </row>
    <row r="16" spans="4:13" ht="13" customHeight="1" thickTop="1" thickBot="1" x14ac:dyDescent="0.6">
      <c r="D16" s="37"/>
      <c r="M16" s="50"/>
    </row>
    <row r="17" spans="4:13" ht="49" thickTop="1" thickBot="1" x14ac:dyDescent="0.6">
      <c r="D17" s="37"/>
      <c r="E17" s="85" t="s">
        <v>113</v>
      </c>
      <c r="F17" s="81">
        <f>'Personal Data &amp; Goals'!C9</f>
        <v>0</v>
      </c>
      <c r="G17" s="83"/>
      <c r="H17" s="7">
        <f ca="1">'Personal Data &amp; Goals'!F9</f>
        <v>126.6057431121459</v>
      </c>
      <c r="M17" s="50"/>
    </row>
    <row r="18" spans="4:13" ht="49" thickTop="1" thickBot="1" x14ac:dyDescent="0.6">
      <c r="D18" s="37"/>
      <c r="E18" s="86"/>
      <c r="F18" s="33" t="s">
        <v>19</v>
      </c>
      <c r="G18" s="34" t="s">
        <v>106</v>
      </c>
      <c r="H18" s="33" t="s">
        <v>21</v>
      </c>
      <c r="M18" s="50"/>
    </row>
    <row r="19" spans="4:13" ht="49" thickTop="1" thickBot="1" x14ac:dyDescent="0.6">
      <c r="D19" s="37"/>
      <c r="E19" s="4" t="s">
        <v>107</v>
      </c>
      <c r="F19" s="15">
        <f>'Personal Data &amp; Goals'!E30</f>
        <v>0</v>
      </c>
      <c r="G19" s="15">
        <f>'Personal Data &amp; Goals'!E31</f>
        <v>0</v>
      </c>
      <c r="H19" s="15">
        <f>'Personal Data &amp; Goals'!E32</f>
        <v>0</v>
      </c>
      <c r="M19" s="50"/>
    </row>
    <row r="20" spans="4:13" ht="49" thickTop="1" thickBot="1" x14ac:dyDescent="0.6">
      <c r="D20" s="37"/>
      <c r="E20" s="4" t="s">
        <v>108</v>
      </c>
      <c r="F20" s="4">
        <f>'Personal Data &amp; Goals'!F30</f>
        <v>0</v>
      </c>
      <c r="G20" s="4">
        <f>'Personal Data &amp; Goals'!F31</f>
        <v>0</v>
      </c>
      <c r="H20" s="4">
        <f>'Personal Data &amp; Goals'!F32</f>
        <v>0</v>
      </c>
      <c r="M20" s="50"/>
    </row>
    <row r="21" spans="4:13" ht="49" thickTop="1" thickBot="1" x14ac:dyDescent="0.6">
      <c r="D21" s="37"/>
      <c r="E21" s="4" t="s">
        <v>109</v>
      </c>
      <c r="F21" s="14">
        <f ca="1">(F20-$H$17)*12</f>
        <v>-1519.2689173457509</v>
      </c>
      <c r="G21" s="14">
        <f t="shared" ref="G21:H21" ca="1" si="4">(G20-$H$17)*12</f>
        <v>-1519.2689173457509</v>
      </c>
      <c r="H21" s="14">
        <f t="shared" ca="1" si="4"/>
        <v>-1519.2689173457509</v>
      </c>
      <c r="M21" s="50"/>
    </row>
    <row r="22" spans="4:13" ht="49" thickTop="1" thickBot="1" x14ac:dyDescent="0.6">
      <c r="D22" s="37"/>
      <c r="E22" s="4" t="s">
        <v>89</v>
      </c>
      <c r="F22" s="23">
        <v>0.1</v>
      </c>
      <c r="G22" s="23">
        <v>0.1</v>
      </c>
      <c r="H22" s="23">
        <v>0.1</v>
      </c>
      <c r="M22" s="50"/>
    </row>
    <row r="23" spans="4:13" ht="49" thickTop="1" thickBot="1" x14ac:dyDescent="0.6">
      <c r="D23" s="37"/>
      <c r="E23" s="4" t="s">
        <v>111</v>
      </c>
      <c r="F23" s="24">
        <f ca="1">FV(NOMINAL(F22,12)/12,F21,0,-F19)</f>
        <v>0</v>
      </c>
      <c r="G23" s="24">
        <f t="shared" ref="G23" ca="1" si="5">FV(NOMINAL(G22,12)/12,G21,0,-G19)</f>
        <v>0</v>
      </c>
      <c r="H23" s="24">
        <f t="shared" ref="H23" ca="1" si="6">FV(NOMINAL(H22,12)/12,H21,0,-H19)</f>
        <v>0</v>
      </c>
      <c r="M23" s="50"/>
    </row>
    <row r="24" spans="4:13" ht="49" thickTop="1" thickBot="1" x14ac:dyDescent="0.6">
      <c r="D24" s="37"/>
      <c r="E24" s="4" t="s">
        <v>109</v>
      </c>
      <c r="F24" s="14">
        <f ca="1">(F20-$H$17)*12</f>
        <v>-1519.2689173457509</v>
      </c>
      <c r="G24" s="14">
        <f t="shared" ref="G24:H24" ca="1" si="7">(G20-$H$17)*12</f>
        <v>-1519.2689173457509</v>
      </c>
      <c r="H24" s="14">
        <f t="shared" ca="1" si="7"/>
        <v>-1519.2689173457509</v>
      </c>
      <c r="M24" s="50"/>
    </row>
    <row r="25" spans="4:13" ht="49" thickTop="1" thickBot="1" x14ac:dyDescent="0.6">
      <c r="D25" s="37"/>
      <c r="E25" s="4" t="s">
        <v>110</v>
      </c>
      <c r="F25" s="23">
        <v>0.12</v>
      </c>
      <c r="G25" s="23">
        <v>0.12</v>
      </c>
      <c r="H25" s="23">
        <v>0.12</v>
      </c>
      <c r="M25" s="50"/>
    </row>
    <row r="26" spans="4:13" ht="93" customHeight="1" thickTop="1" thickBot="1" x14ac:dyDescent="0.6">
      <c r="D26" s="37"/>
      <c r="E26" s="10" t="s">
        <v>99</v>
      </c>
      <c r="F26" s="57">
        <f ca="1">-PMT(NOMINAL(F25,12)/12,F24,0,F23,1)</f>
        <v>0</v>
      </c>
      <c r="G26" s="57">
        <f t="shared" ref="G26" ca="1" si="8">-PMT(NOMINAL(G25,12)/12,G24,0,G23,1)</f>
        <v>0</v>
      </c>
      <c r="H26" s="57">
        <f t="shared" ref="H26" ca="1" si="9">-PMT(NOMINAL(H25,12)/12,H24,0,H23,1)</f>
        <v>0</v>
      </c>
      <c r="J26" s="41" t="s">
        <v>114</v>
      </c>
      <c r="K26" s="12">
        <f>F17</f>
        <v>0</v>
      </c>
      <c r="L26" s="58">
        <f ca="1">(F26+G26+H26)</f>
        <v>0</v>
      </c>
      <c r="M26" s="50"/>
    </row>
    <row r="27" spans="4:13" ht="93" customHeight="1" thickTop="1" thickBot="1" x14ac:dyDescent="0.6">
      <c r="D27" s="37"/>
      <c r="E27" s="10" t="s">
        <v>148</v>
      </c>
      <c r="F27" s="58">
        <f ca="1">-PV(NOMINAL(F25,12)/12,F24,0,F23)</f>
        <v>0</v>
      </c>
      <c r="G27" s="58">
        <f t="shared" ref="G27:H27" ca="1" si="10">-PV(NOMINAL(G25,12)/12,G24,0,G23)</f>
        <v>0</v>
      </c>
      <c r="H27" s="58">
        <f t="shared" ca="1" si="10"/>
        <v>0</v>
      </c>
      <c r="J27" s="41" t="s">
        <v>149</v>
      </c>
      <c r="K27" s="12">
        <f>K26</f>
        <v>0</v>
      </c>
      <c r="L27" s="58">
        <f ca="1">(F27+G27+H27)</f>
        <v>0</v>
      </c>
      <c r="M27" s="50"/>
    </row>
    <row r="28" spans="4:13" ht="49" thickTop="1" thickBot="1" x14ac:dyDescent="0.6">
      <c r="D28" s="54"/>
      <c r="E28" s="51"/>
      <c r="F28" s="51"/>
      <c r="G28" s="51"/>
      <c r="H28" s="51"/>
      <c r="I28" s="51"/>
      <c r="J28" s="51"/>
      <c r="K28" s="51"/>
      <c r="L28" s="51"/>
      <c r="M28" s="52"/>
    </row>
    <row r="29" spans="4:13" ht="48" thickTop="1" x14ac:dyDescent="0.55000000000000004"/>
  </sheetData>
  <mergeCells count="5">
    <mergeCell ref="E5:E6"/>
    <mergeCell ref="F5:G5"/>
    <mergeCell ref="E17:E18"/>
    <mergeCell ref="F17:G17"/>
    <mergeCell ref="E3:L3"/>
  </mergeCells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4C68-87F4-3E43-9983-6EEFBF1DF4FE}">
  <dimension ref="H2:K18"/>
  <sheetViews>
    <sheetView showGridLines="0" zoomScale="84" workbookViewId="0">
      <selection activeCell="P15" sqref="P15"/>
    </sheetView>
  </sheetViews>
  <sheetFormatPr baseColWidth="10" defaultRowHeight="47" x14ac:dyDescent="0.55000000000000004"/>
  <cols>
    <col min="1" max="7" width="10.83203125" style="1"/>
    <col min="8" max="8" width="2.6640625" style="1" customWidth="1"/>
    <col min="9" max="9" width="68.6640625" style="1" customWidth="1"/>
    <col min="10" max="10" width="38.5" style="1" customWidth="1"/>
    <col min="11" max="11" width="3.6640625" style="1" customWidth="1"/>
    <col min="12" max="16384" width="10.83203125" style="1"/>
  </cols>
  <sheetData>
    <row r="2" spans="8:11" ht="48" thickBot="1" x14ac:dyDescent="0.6"/>
    <row r="3" spans="8:11" ht="48" thickTop="1" x14ac:dyDescent="0.55000000000000004">
      <c r="H3" s="53"/>
      <c r="I3" s="48"/>
      <c r="J3" s="48"/>
      <c r="K3" s="49"/>
    </row>
    <row r="4" spans="8:11" x14ac:dyDescent="0.55000000000000004">
      <c r="H4" s="37"/>
      <c r="K4" s="50"/>
    </row>
    <row r="5" spans="8:11" x14ac:dyDescent="0.55000000000000004">
      <c r="H5" s="37"/>
      <c r="K5" s="50"/>
    </row>
    <row r="6" spans="8:11" x14ac:dyDescent="0.55000000000000004">
      <c r="H6" s="37"/>
      <c r="K6" s="50"/>
    </row>
    <row r="7" spans="8:11" ht="16" customHeight="1" x14ac:dyDescent="0.55000000000000004">
      <c r="H7" s="37"/>
      <c r="K7" s="50"/>
    </row>
    <row r="8" spans="8:11" x14ac:dyDescent="0.55000000000000004">
      <c r="H8" s="37"/>
      <c r="K8" s="50"/>
    </row>
    <row r="9" spans="8:11" x14ac:dyDescent="0.55000000000000004">
      <c r="H9" s="37"/>
      <c r="K9" s="50"/>
    </row>
    <row r="10" spans="8:11" x14ac:dyDescent="0.55000000000000004">
      <c r="H10" s="37"/>
      <c r="K10" s="50"/>
    </row>
    <row r="11" spans="8:11" ht="48" thickBot="1" x14ac:dyDescent="0.6">
      <c r="H11" s="37"/>
      <c r="K11" s="50"/>
    </row>
    <row r="12" spans="8:11" ht="49" thickTop="1" thickBot="1" x14ac:dyDescent="0.6">
      <c r="H12" s="37"/>
      <c r="I12" s="74" t="s">
        <v>115</v>
      </c>
      <c r="J12" s="74"/>
      <c r="K12" s="50"/>
    </row>
    <row r="13" spans="8:11" ht="49" thickTop="1" thickBot="1" x14ac:dyDescent="0.6">
      <c r="H13" s="37"/>
      <c r="K13" s="50"/>
    </row>
    <row r="14" spans="8:11" ht="49" thickTop="1" thickBot="1" x14ac:dyDescent="0.6">
      <c r="H14" s="37"/>
      <c r="I14" s="4" t="s">
        <v>88</v>
      </c>
      <c r="J14" s="15">
        <f>'INFLOWS &amp; OUTFLOWS'!H30+'INFLOWS &amp; OUTFLOWS'!H20</f>
        <v>0</v>
      </c>
      <c r="K14" s="50"/>
    </row>
    <row r="15" spans="8:11" ht="49" thickTop="1" thickBot="1" x14ac:dyDescent="0.6">
      <c r="H15" s="37"/>
      <c r="I15" s="4" t="s">
        <v>116</v>
      </c>
      <c r="J15" s="5">
        <v>6</v>
      </c>
      <c r="K15" s="50"/>
    </row>
    <row r="16" spans="8:11" ht="49" thickTop="1" thickBot="1" x14ac:dyDescent="0.6">
      <c r="H16" s="37"/>
      <c r="I16" s="4" t="s">
        <v>117</v>
      </c>
      <c r="J16" s="15">
        <f>J14*J15</f>
        <v>0</v>
      </c>
      <c r="K16" s="50"/>
    </row>
    <row r="17" spans="8:11" ht="22" customHeight="1" thickTop="1" thickBot="1" x14ac:dyDescent="0.6">
      <c r="H17" s="54"/>
      <c r="I17" s="51"/>
      <c r="J17" s="51"/>
      <c r="K17" s="52"/>
    </row>
    <row r="18" spans="8:11" ht="48" thickTop="1" x14ac:dyDescent="0.55000000000000004"/>
  </sheetData>
  <mergeCells count="1">
    <mergeCell ref="I12:J12"/>
  </mergeCells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BC2D-4407-5E49-A531-3637C387FFF8}">
  <dimension ref="F1:I25"/>
  <sheetViews>
    <sheetView showGridLines="0" zoomScale="61" workbookViewId="0">
      <selection activeCell="H12" sqref="H12"/>
    </sheetView>
  </sheetViews>
  <sheetFormatPr baseColWidth="10" defaultRowHeight="47" x14ac:dyDescent="0.55000000000000004"/>
  <cols>
    <col min="1" max="5" width="10.83203125" style="1"/>
    <col min="6" max="6" width="3.5" style="1" customWidth="1"/>
    <col min="7" max="7" width="73.1640625" style="1" customWidth="1"/>
    <col min="8" max="8" width="51.6640625" style="1" customWidth="1"/>
    <col min="9" max="9" width="4.1640625" style="1" customWidth="1"/>
    <col min="10" max="16384" width="10.83203125" style="1"/>
  </cols>
  <sheetData>
    <row r="1" spans="6:9" ht="48" thickBot="1" x14ac:dyDescent="0.6"/>
    <row r="2" spans="6:9" ht="48" thickTop="1" x14ac:dyDescent="0.55000000000000004">
      <c r="F2" s="53"/>
      <c r="G2" s="48"/>
      <c r="H2" s="48"/>
      <c r="I2" s="49"/>
    </row>
    <row r="3" spans="6:9" x14ac:dyDescent="0.55000000000000004">
      <c r="F3" s="37"/>
      <c r="I3" s="50"/>
    </row>
    <row r="4" spans="6:9" x14ac:dyDescent="0.55000000000000004">
      <c r="F4" s="37"/>
      <c r="I4" s="50"/>
    </row>
    <row r="5" spans="6:9" x14ac:dyDescent="0.55000000000000004">
      <c r="F5" s="37"/>
      <c r="I5" s="50"/>
    </row>
    <row r="6" spans="6:9" x14ac:dyDescent="0.55000000000000004">
      <c r="F6" s="37"/>
      <c r="I6" s="50"/>
    </row>
    <row r="7" spans="6:9" x14ac:dyDescent="0.55000000000000004">
      <c r="F7" s="37"/>
      <c r="I7" s="50"/>
    </row>
    <row r="8" spans="6:9" ht="48" thickBot="1" x14ac:dyDescent="0.6">
      <c r="F8" s="37"/>
      <c r="I8" s="50"/>
    </row>
    <row r="9" spans="6:9" ht="49" thickTop="1" thickBot="1" x14ac:dyDescent="0.6">
      <c r="F9" s="37"/>
      <c r="G9" s="74" t="s">
        <v>132</v>
      </c>
      <c r="H9" s="74"/>
      <c r="I9" s="50"/>
    </row>
    <row r="10" spans="6:9" ht="17" customHeight="1" thickTop="1" thickBot="1" x14ac:dyDescent="0.6">
      <c r="F10" s="37"/>
      <c r="I10" s="50"/>
    </row>
    <row r="11" spans="6:9" ht="49" thickTop="1" thickBot="1" x14ac:dyDescent="0.6">
      <c r="F11" s="37"/>
      <c r="G11" s="43" t="s">
        <v>119</v>
      </c>
      <c r="H11" s="12">
        <f>'Personal Data &amp; Goals'!C6</f>
        <v>0</v>
      </c>
      <c r="I11" s="50"/>
    </row>
    <row r="12" spans="6:9" ht="49" thickTop="1" thickBot="1" x14ac:dyDescent="0.6">
      <c r="F12" s="37"/>
      <c r="G12" s="4" t="s">
        <v>52</v>
      </c>
      <c r="H12" s="15">
        <f>'INFLOWS &amp; OUTFLOWS'!D7+'INFLOWS &amp; OUTFLOWS'!D8</f>
        <v>0</v>
      </c>
      <c r="I12" s="50"/>
    </row>
    <row r="13" spans="6:9" ht="49" thickTop="1" thickBot="1" x14ac:dyDescent="0.6">
      <c r="F13" s="37"/>
      <c r="G13" s="4" t="s">
        <v>84</v>
      </c>
      <c r="H13" s="14">
        <f ca="1">'Personal Data &amp; Goals'!F6</f>
        <v>126.6057431121459</v>
      </c>
      <c r="I13" s="50"/>
    </row>
    <row r="14" spans="6:9" ht="49" thickTop="1" thickBot="1" x14ac:dyDescent="0.6">
      <c r="F14" s="37"/>
      <c r="G14" s="4" t="s">
        <v>120</v>
      </c>
      <c r="H14" s="4">
        <f>'Personal Data &amp; Goals'!G6</f>
        <v>60</v>
      </c>
      <c r="I14" s="50"/>
    </row>
    <row r="15" spans="6:9" ht="49" thickTop="1" thickBot="1" x14ac:dyDescent="0.6">
      <c r="F15" s="37"/>
      <c r="G15" s="4" t="s">
        <v>121</v>
      </c>
      <c r="H15" s="42">
        <v>0.08</v>
      </c>
      <c r="I15" s="50"/>
    </row>
    <row r="16" spans="6:9" ht="49" thickTop="1" thickBot="1" x14ac:dyDescent="0.6">
      <c r="F16" s="37"/>
      <c r="G16" s="4" t="s">
        <v>118</v>
      </c>
      <c r="H16" s="24">
        <f ca="1">PV(NOMINAL(H15,12)/12,(H14-H13)*12,-H12,0)</f>
        <v>0</v>
      </c>
      <c r="I16" s="50"/>
    </row>
    <row r="17" spans="6:9" ht="14" customHeight="1" thickTop="1" thickBot="1" x14ac:dyDescent="0.6">
      <c r="F17" s="37"/>
      <c r="I17" s="50"/>
    </row>
    <row r="18" spans="6:9" ht="49" thickTop="1" thickBot="1" x14ac:dyDescent="0.6">
      <c r="F18" s="37"/>
      <c r="G18" s="43" t="s">
        <v>119</v>
      </c>
      <c r="H18" s="12">
        <f>'Personal Data &amp; Goals'!C7</f>
        <v>0</v>
      </c>
      <c r="I18" s="50"/>
    </row>
    <row r="19" spans="6:9" ht="49" thickTop="1" thickBot="1" x14ac:dyDescent="0.6">
      <c r="F19" s="37"/>
      <c r="G19" s="4" t="s">
        <v>52</v>
      </c>
      <c r="H19" s="4">
        <f>'INFLOWS &amp; OUTFLOWS'!D10</f>
        <v>0</v>
      </c>
      <c r="I19" s="50"/>
    </row>
    <row r="20" spans="6:9" ht="49" thickTop="1" thickBot="1" x14ac:dyDescent="0.6">
      <c r="F20" s="37"/>
      <c r="G20" s="4" t="s">
        <v>84</v>
      </c>
      <c r="H20" s="14">
        <f ca="1">'Personal Data &amp; Goals'!F7</f>
        <v>126.6057431121459</v>
      </c>
      <c r="I20" s="50"/>
    </row>
    <row r="21" spans="6:9" ht="49" thickTop="1" thickBot="1" x14ac:dyDescent="0.6">
      <c r="F21" s="37"/>
      <c r="G21" s="4" t="s">
        <v>120</v>
      </c>
      <c r="H21" s="4">
        <f>'Personal Data &amp; Goals'!G7</f>
        <v>0</v>
      </c>
      <c r="I21" s="50"/>
    </row>
    <row r="22" spans="6:9" ht="49" thickTop="1" thickBot="1" x14ac:dyDescent="0.6">
      <c r="F22" s="37"/>
      <c r="G22" s="4" t="s">
        <v>121</v>
      </c>
      <c r="H22" s="42">
        <v>0.08</v>
      </c>
      <c r="I22" s="50"/>
    </row>
    <row r="23" spans="6:9" ht="49" thickTop="1" thickBot="1" x14ac:dyDescent="0.6">
      <c r="F23" s="37"/>
      <c r="G23" s="4" t="s">
        <v>118</v>
      </c>
      <c r="H23" s="24">
        <f ca="1">PV(NOMINAL(H22,12)/12,(H21-H20)*12,-H19,0)</f>
        <v>0</v>
      </c>
      <c r="I23" s="50"/>
    </row>
    <row r="24" spans="6:9" ht="24" customHeight="1" thickTop="1" thickBot="1" x14ac:dyDescent="0.6">
      <c r="F24" s="54"/>
      <c r="G24" s="51"/>
      <c r="H24" s="51"/>
      <c r="I24" s="52"/>
    </row>
    <row r="25" spans="6:9" ht="48" thickTop="1" x14ac:dyDescent="0.55000000000000004"/>
  </sheetData>
  <mergeCells count="1">
    <mergeCell ref="G9:H9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Page</vt:lpstr>
      <vt:lpstr>Personal Data &amp; Goals</vt:lpstr>
      <vt:lpstr>FINANCIALS</vt:lpstr>
      <vt:lpstr>INFLOWS &amp; OUTFLOWS</vt:lpstr>
      <vt:lpstr>Retirement</vt:lpstr>
      <vt:lpstr>Retirement Cashflow</vt:lpstr>
      <vt:lpstr>Child Future Goals</vt:lpstr>
      <vt:lpstr>Contingency Fund</vt:lpstr>
      <vt:lpstr>Protection</vt:lpstr>
      <vt:lpstr>Recomendations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Raise Basha Naik</dc:creator>
  <cp:lastModifiedBy>Raise Basha Naik</cp:lastModifiedBy>
  <cp:lastPrinted>2025-11-26T11:28:09Z</cp:lastPrinted>
  <dcterms:created xsi:type="dcterms:W3CDTF">2025-10-11T06:01:11Z</dcterms:created>
  <dcterms:modified xsi:type="dcterms:W3CDTF">2026-08-08T09:12:02Z</dcterms:modified>
</cp:coreProperties>
</file>